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ogrape-my.sharepoint.com/personal/manuel_avides_sogrape_pt/Documents/Vendas 2022/Catálogo Natal 2022/"/>
    </mc:Choice>
  </mc:AlternateContent>
  <xr:revisionPtr revIDLastSave="0" documentId="8_{4C87E4B7-4477-4876-96A0-7FACFF12472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Tabela de Preços_2022" sheetId="5" r:id="rId1"/>
  </sheets>
  <definedNames>
    <definedName name="_xlnm.Print_Area" localSheetId="0">'Tabela de Preços_2022'!$A$1:$O$354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54" i="5" l="1"/>
  <c r="M232" i="5"/>
  <c r="M231" i="5"/>
  <c r="M230" i="5"/>
  <c r="M229" i="5"/>
  <c r="M228" i="5"/>
  <c r="M227" i="5"/>
  <c r="M226" i="5"/>
  <c r="M225" i="5"/>
  <c r="M224" i="5"/>
  <c r="M223" i="5"/>
  <c r="M222" i="5"/>
  <c r="M221" i="5"/>
  <c r="M220" i="5"/>
  <c r="M219" i="5"/>
  <c r="M218" i="5"/>
  <c r="M217" i="5"/>
  <c r="M90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109" i="5"/>
  <c r="M335" i="5" l="1"/>
  <c r="R330" i="5"/>
  <c r="M330" i="5"/>
  <c r="R327" i="5"/>
  <c r="M327" i="5"/>
  <c r="R325" i="5"/>
  <c r="M325" i="5"/>
  <c r="R326" i="5"/>
  <c r="M326" i="5"/>
  <c r="R321" i="5"/>
  <c r="M321" i="5"/>
  <c r="R310" i="5"/>
  <c r="M310" i="5"/>
  <c r="R306" i="5"/>
  <c r="M306" i="5"/>
  <c r="R302" i="5"/>
  <c r="M302" i="5"/>
  <c r="R303" i="5"/>
  <c r="M303" i="5"/>
  <c r="M345" i="5"/>
  <c r="M344" i="5"/>
  <c r="M351" i="5"/>
  <c r="M350" i="5"/>
  <c r="M349" i="5"/>
  <c r="M348" i="5"/>
  <c r="M347" i="5"/>
  <c r="M346" i="5"/>
  <c r="M340" i="5"/>
  <c r="M343" i="5"/>
  <c r="M339" i="5"/>
  <c r="M338" i="5"/>
  <c r="M337" i="5"/>
  <c r="M336" i="5"/>
  <c r="M342" i="5"/>
  <c r="M341" i="5"/>
  <c r="M334" i="5"/>
  <c r="M329" i="5"/>
  <c r="M333" i="5"/>
  <c r="M332" i="5"/>
  <c r="M331" i="5"/>
  <c r="M328" i="5"/>
  <c r="M324" i="5"/>
  <c r="M323" i="5"/>
  <c r="M322" i="5"/>
  <c r="M320" i="5"/>
  <c r="M319" i="5"/>
  <c r="M314" i="5"/>
  <c r="M315" i="5"/>
  <c r="M318" i="5"/>
  <c r="M317" i="5"/>
  <c r="M316" i="5"/>
  <c r="M313" i="5"/>
  <c r="M312" i="5"/>
  <c r="M311" i="5"/>
  <c r="M309" i="5"/>
  <c r="M308" i="5"/>
  <c r="M307" i="5"/>
  <c r="M305" i="5"/>
  <c r="M304" i="5"/>
  <c r="R305" i="5"/>
  <c r="R284" i="5"/>
  <c r="M284" i="5"/>
  <c r="R283" i="5"/>
  <c r="M283" i="5"/>
  <c r="R282" i="5"/>
  <c r="M282" i="5"/>
  <c r="R281" i="5"/>
  <c r="M281" i="5"/>
  <c r="R280" i="5"/>
  <c r="M280" i="5"/>
  <c r="R276" i="5"/>
  <c r="M276" i="5"/>
  <c r="R275" i="5"/>
  <c r="M275" i="5"/>
  <c r="M272" i="5"/>
  <c r="R266" i="5"/>
  <c r="M266" i="5"/>
  <c r="R257" i="5"/>
  <c r="M257" i="5"/>
  <c r="R256" i="5"/>
  <c r="M256" i="5"/>
  <c r="R255" i="5"/>
  <c r="M255" i="5"/>
  <c r="R259" i="5"/>
  <c r="M259" i="5"/>
  <c r="R258" i="5"/>
  <c r="M258" i="5"/>
  <c r="R254" i="5"/>
  <c r="M254" i="5"/>
  <c r="R253" i="5"/>
  <c r="M253" i="5"/>
  <c r="R249" i="5"/>
  <c r="M249" i="5"/>
  <c r="R248" i="5"/>
  <c r="M248" i="5"/>
  <c r="R247" i="5"/>
  <c r="M247" i="5"/>
  <c r="R243" i="5"/>
  <c r="M243" i="5"/>
  <c r="R242" i="5"/>
  <c r="M242" i="5"/>
  <c r="R241" i="5"/>
  <c r="M241" i="5"/>
  <c r="R238" i="5"/>
  <c r="M238" i="5"/>
  <c r="R236" i="5"/>
  <c r="M236" i="5"/>
  <c r="R235" i="5"/>
  <c r="M235" i="5"/>
  <c r="R239" i="5"/>
  <c r="M239" i="5"/>
  <c r="R237" i="5"/>
  <c r="M237" i="5"/>
  <c r="R231" i="5"/>
  <c r="R222" i="5"/>
  <c r="M213" i="5"/>
  <c r="M206" i="5"/>
  <c r="R198" i="5"/>
  <c r="M198" i="5"/>
  <c r="R197" i="5"/>
  <c r="M197" i="5"/>
  <c r="R194" i="5"/>
  <c r="M194" i="5"/>
  <c r="R192" i="5"/>
  <c r="M192" i="5"/>
  <c r="R183" i="5"/>
  <c r="M183" i="5"/>
  <c r="R181" i="5"/>
  <c r="M181" i="5"/>
  <c r="R180" i="5"/>
  <c r="M180" i="5"/>
  <c r="R179" i="5"/>
  <c r="M179" i="5"/>
  <c r="M172" i="5"/>
  <c r="R175" i="5"/>
  <c r="M175" i="5"/>
  <c r="R174" i="5"/>
  <c r="M174" i="5"/>
  <c r="R171" i="5"/>
  <c r="M171" i="5"/>
  <c r="R170" i="5"/>
  <c r="M170" i="5"/>
  <c r="M165" i="5"/>
  <c r="M164" i="5"/>
  <c r="M161" i="5"/>
  <c r="M159" i="5"/>
  <c r="M156" i="5"/>
  <c r="M142" i="5"/>
  <c r="M134" i="5"/>
  <c r="M132" i="5"/>
  <c r="R120" i="5"/>
  <c r="M120" i="5"/>
  <c r="M118" i="5"/>
  <c r="R117" i="5"/>
  <c r="M117" i="5"/>
  <c r="M115" i="5"/>
  <c r="M114" i="5"/>
  <c r="M112" i="5"/>
  <c r="M110" i="5"/>
  <c r="M99" i="5"/>
  <c r="M94" i="5"/>
  <c r="M95" i="5"/>
  <c r="M93" i="5"/>
  <c r="R72" i="5"/>
  <c r="R71" i="5"/>
  <c r="R67" i="5"/>
  <c r="R66" i="5"/>
  <c r="R65" i="5"/>
  <c r="R64" i="5"/>
  <c r="R63" i="5"/>
  <c r="R62" i="5"/>
  <c r="R61" i="5" l="1"/>
  <c r="R60" i="5"/>
  <c r="R59" i="5"/>
  <c r="R42" i="5"/>
  <c r="R41" i="5"/>
  <c r="R37" i="5"/>
  <c r="R38" i="5"/>
  <c r="R39" i="5"/>
  <c r="R35" i="5"/>
  <c r="R34" i="5"/>
  <c r="R33" i="5"/>
  <c r="R105" i="5"/>
  <c r="M105" i="5"/>
  <c r="R104" i="5"/>
  <c r="M104" i="5"/>
  <c r="R103" i="5" l="1"/>
  <c r="M103" i="5"/>
  <c r="R102" i="5"/>
  <c r="M102" i="5"/>
  <c r="R98" i="5"/>
  <c r="M98" i="5"/>
  <c r="M214" i="5"/>
  <c r="M212" i="5"/>
  <c r="R342" i="5"/>
  <c r="R334" i="5"/>
  <c r="R252" i="5" l="1"/>
  <c r="M252" i="5"/>
  <c r="R23" i="5"/>
  <c r="M23" i="5"/>
  <c r="R21" i="5"/>
  <c r="M21" i="5"/>
  <c r="R351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R290" i="5" l="1"/>
  <c r="M290" i="5"/>
  <c r="R46" i="5"/>
  <c r="M202" i="5"/>
  <c r="R154" i="5" l="1"/>
  <c r="M154" i="5"/>
  <c r="R153" i="5"/>
  <c r="M153" i="5"/>
  <c r="R155" i="5"/>
  <c r="M155" i="5"/>
  <c r="R143" i="5" l="1"/>
  <c r="M143" i="5"/>
  <c r="D81" i="5" l="1"/>
  <c r="D76" i="5"/>
  <c r="R31" i="5"/>
  <c r="M31" i="5"/>
  <c r="M292" i="5"/>
  <c r="R187" i="5"/>
  <c r="M187" i="5"/>
  <c r="R185" i="5"/>
  <c r="M185" i="5"/>
  <c r="M145" i="5"/>
  <c r="R56" i="5"/>
  <c r="R232" i="5"/>
  <c r="R48" i="5"/>
  <c r="R30" i="5"/>
  <c r="M30" i="5"/>
  <c r="R29" i="5"/>
  <c r="M29" i="5"/>
  <c r="R28" i="5"/>
  <c r="M28" i="5"/>
  <c r="R27" i="5"/>
  <c r="M27" i="5"/>
  <c r="R26" i="5"/>
  <c r="M26" i="5"/>
  <c r="R25" i="5"/>
  <c r="M25" i="5"/>
  <c r="R24" i="5"/>
  <c r="M24" i="5"/>
  <c r="R22" i="5"/>
  <c r="M22" i="5"/>
  <c r="R32" i="5"/>
  <c r="M32" i="5"/>
  <c r="R251" i="5"/>
  <c r="M251" i="5"/>
  <c r="R36" i="5"/>
  <c r="R250" i="5"/>
  <c r="M250" i="5"/>
  <c r="R329" i="5"/>
  <c r="R339" i="5"/>
  <c r="R337" i="5"/>
  <c r="R338" i="5"/>
  <c r="R336" i="5"/>
  <c r="R314" i="5"/>
  <c r="R315" i="5"/>
  <c r="R317" i="5"/>
  <c r="R308" i="5"/>
  <c r="R309" i="5"/>
  <c r="R295" i="5"/>
  <c r="M295" i="5"/>
  <c r="R294" i="5"/>
  <c r="M294" i="5"/>
  <c r="R124" i="5"/>
  <c r="M124" i="5"/>
  <c r="M101" i="5"/>
  <c r="M100" i="5"/>
  <c r="M97" i="5"/>
  <c r="M96" i="5"/>
  <c r="M126" i="5" l="1"/>
  <c r="R50" i="5" l="1"/>
  <c r="E139" i="5" l="1"/>
  <c r="M139" i="5" s="1"/>
  <c r="R58" i="5" l="1"/>
  <c r="R139" i="5"/>
  <c r="R203" i="5"/>
  <c r="R204" i="5" l="1"/>
  <c r="R201" i="5"/>
  <c r="M200" i="5"/>
  <c r="M273" i="5" l="1"/>
  <c r="M205" i="5"/>
  <c r="M211" i="5"/>
  <c r="M210" i="5"/>
  <c r="M209" i="5"/>
  <c r="M208" i="5"/>
  <c r="M207" i="5"/>
  <c r="M203" i="5"/>
  <c r="M204" i="5"/>
  <c r="M201" i="5"/>
  <c r="M199" i="5"/>
  <c r="M196" i="5"/>
  <c r="M149" i="5"/>
  <c r="M108" i="5"/>
  <c r="M107" i="5"/>
  <c r="M106" i="5"/>
  <c r="M176" i="5"/>
  <c r="M173" i="5"/>
  <c r="M152" i="5"/>
  <c r="M151" i="5"/>
  <c r="M150" i="5"/>
  <c r="M137" i="5"/>
  <c r="M136" i="5"/>
  <c r="M135" i="5"/>
  <c r="M133" i="5"/>
  <c r="M160" i="5"/>
  <c r="M158" i="5"/>
  <c r="M157" i="5"/>
  <c r="M131" i="5"/>
  <c r="M130" i="5"/>
  <c r="R318" i="5" l="1"/>
  <c r="R316" i="5"/>
  <c r="R313" i="5"/>
  <c r="R333" i="5"/>
  <c r="R332" i="5"/>
  <c r="R245" i="5"/>
  <c r="M245" i="5"/>
  <c r="M271" i="5"/>
  <c r="R287" i="5"/>
  <c r="M287" i="5"/>
  <c r="R190" i="5" l="1"/>
  <c r="M190" i="5"/>
  <c r="R145" i="5"/>
  <c r="R196" i="5" l="1"/>
  <c r="R151" i="5" l="1"/>
  <c r="R227" i="5" l="1"/>
  <c r="R53" i="5"/>
  <c r="R51" i="5"/>
  <c r="R121" i="5"/>
  <c r="M121" i="5"/>
  <c r="R49" i="5" l="1"/>
  <c r="M265" i="5" l="1"/>
  <c r="M264" i="5"/>
  <c r="M267" i="5"/>
  <c r="M293" i="5"/>
  <c r="M288" i="5"/>
  <c r="M128" i="5" l="1"/>
  <c r="R320" i="5" l="1"/>
  <c r="R269" i="5"/>
  <c r="M269" i="5"/>
  <c r="R323" i="5" l="1"/>
  <c r="R311" i="5"/>
  <c r="R138" i="5" l="1"/>
  <c r="M138" i="5"/>
  <c r="R108" i="5"/>
  <c r="R176" i="5"/>
  <c r="R173" i="5"/>
  <c r="R147" i="5"/>
  <c r="M147" i="5"/>
  <c r="R141" i="5"/>
  <c r="M141" i="5"/>
  <c r="R140" i="5"/>
  <c r="M140" i="5"/>
  <c r="R166" i="5"/>
  <c r="M166" i="5"/>
  <c r="R162" i="5"/>
  <c r="M162" i="5"/>
  <c r="R157" i="5"/>
  <c r="R126" i="5"/>
  <c r="M270" i="5" l="1"/>
  <c r="R288" i="5"/>
  <c r="R57" i="5" l="1"/>
  <c r="R135" i="5"/>
  <c r="R133" i="5"/>
  <c r="R299" i="5" l="1"/>
  <c r="M299" i="5"/>
  <c r="R158" i="5" l="1"/>
  <c r="R107" i="5"/>
  <c r="R128" i="5" l="1"/>
  <c r="M163" i="5" l="1"/>
  <c r="R268" i="5"/>
  <c r="R264" i="5"/>
  <c r="M268" i="5"/>
  <c r="M263" i="5" l="1"/>
  <c r="M291" i="5"/>
  <c r="R168" i="5" l="1"/>
  <c r="M191" i="5"/>
  <c r="M189" i="5"/>
  <c r="M186" i="5"/>
  <c r="M188" i="5"/>
  <c r="M184" i="5"/>
  <c r="M168" i="5"/>
  <c r="R55" i="5" l="1"/>
  <c r="R54" i="5"/>
  <c r="R122" i="5" l="1"/>
  <c r="R125" i="5"/>
  <c r="R127" i="5"/>
  <c r="R129" i="5"/>
  <c r="R130" i="5"/>
  <c r="R163" i="5"/>
  <c r="R160" i="5"/>
  <c r="M127" i="5"/>
  <c r="M261" i="5" l="1"/>
  <c r="R119" i="5" l="1"/>
  <c r="M119" i="5"/>
  <c r="R244" i="5" l="1"/>
  <c r="R101" i="5"/>
  <c r="R261" i="5"/>
  <c r="R123" i="5" l="1"/>
  <c r="R97" i="5"/>
  <c r="R100" i="5"/>
  <c r="R111" i="5"/>
  <c r="R113" i="5"/>
  <c r="R116" i="5"/>
  <c r="R131" i="5"/>
  <c r="R167" i="5"/>
  <c r="R169" i="5"/>
  <c r="R136" i="5"/>
  <c r="R137" i="5"/>
  <c r="R144" i="5"/>
  <c r="R146" i="5"/>
  <c r="R148" i="5"/>
  <c r="R149" i="5"/>
  <c r="R150" i="5"/>
  <c r="R152" i="5"/>
  <c r="R106" i="5"/>
  <c r="R195" i="5"/>
  <c r="R199" i="5"/>
  <c r="R200" i="5"/>
  <c r="R193" i="5"/>
  <c r="R177" i="5"/>
  <c r="R178" i="5"/>
  <c r="R182" i="5"/>
  <c r="R184" i="5"/>
  <c r="R188" i="5"/>
  <c r="R186" i="5"/>
  <c r="R189" i="5"/>
  <c r="R191" i="5"/>
  <c r="R217" i="5"/>
  <c r="R219" i="5"/>
  <c r="R221" i="5"/>
  <c r="R220" i="5"/>
  <c r="R224" i="5"/>
  <c r="R225" i="5"/>
  <c r="R226" i="5"/>
  <c r="R229" i="5"/>
  <c r="R274" i="5"/>
  <c r="R279" i="5"/>
  <c r="R285" i="5"/>
  <c r="R43" i="5"/>
  <c r="R44" i="5"/>
  <c r="R45" i="5"/>
  <c r="R47" i="5"/>
  <c r="R286" i="5"/>
  <c r="R289" i="5"/>
  <c r="R291" i="5"/>
  <c r="R292" i="5"/>
  <c r="R260" i="5"/>
  <c r="R262" i="5"/>
  <c r="R293" i="5"/>
  <c r="R267" i="5"/>
  <c r="R263" i="5"/>
  <c r="R265" i="5"/>
  <c r="R40" i="5"/>
  <c r="R240" i="5"/>
  <c r="R296" i="5"/>
  <c r="R297" i="5"/>
  <c r="R298" i="5"/>
  <c r="R246" i="5"/>
  <c r="R344" i="5"/>
  <c r="R345" i="5"/>
  <c r="R304" i="5"/>
  <c r="R307" i="5"/>
  <c r="R312" i="5"/>
  <c r="R322" i="5"/>
  <c r="R324" i="5"/>
  <c r="R328" i="5"/>
  <c r="R331" i="5"/>
  <c r="R341" i="5"/>
  <c r="R343" i="5"/>
  <c r="R340" i="5"/>
  <c r="R96" i="5"/>
  <c r="R52" i="5" l="1"/>
  <c r="M148" i="5" l="1"/>
  <c r="M195" i="5" l="1"/>
  <c r="M279" i="5" l="1"/>
  <c r="M285" i="5"/>
  <c r="M286" i="5"/>
  <c r="M289" i="5"/>
  <c r="M260" i="5"/>
  <c r="M262" i="5"/>
  <c r="M240" i="5"/>
  <c r="M244" i="5"/>
  <c r="M296" i="5"/>
  <c r="M297" i="5"/>
  <c r="M298" i="5"/>
  <c r="M246" i="5"/>
  <c r="M274" i="5"/>
  <c r="M182" i="5"/>
  <c r="M178" i="5"/>
  <c r="M177" i="5"/>
  <c r="M193" i="5"/>
  <c r="M146" i="5"/>
  <c r="M144" i="5"/>
  <c r="M169" i="5"/>
  <c r="M167" i="5"/>
  <c r="M125" i="5"/>
  <c r="M123" i="5"/>
  <c r="M122" i="5"/>
  <c r="M116" i="5"/>
  <c r="M113" i="5"/>
  <c r="M111" i="5"/>
  <c r="M129" i="5"/>
  <c r="P249" i="5" l="1"/>
  <c r="P248" i="5"/>
  <c r="P247" i="5"/>
  <c r="P245" i="5"/>
  <c r="P299" i="5"/>
  <c r="P246" i="5"/>
  <c r="P340" i="5"/>
</calcChain>
</file>

<file path=xl/sharedStrings.xml><?xml version="1.0" encoding="utf-8"?>
<sst xmlns="http://schemas.openxmlformats.org/spreadsheetml/2006/main" count="650" uniqueCount="342">
  <si>
    <t>ENCª</t>
  </si>
  <si>
    <t xml:space="preserve">ENCª </t>
  </si>
  <si>
    <t>CAIXA</t>
  </si>
  <si>
    <t>c/ IVA e IEC</t>
  </si>
  <si>
    <t>TOTAL ENCOMENDA</t>
  </si>
  <si>
    <t>2 GFS</t>
  </si>
  <si>
    <t>3 GFS</t>
  </si>
  <si>
    <t>MOEDA: EURO</t>
  </si>
  <si>
    <t xml:space="preserve"> NOTA DE ENCOMENDA</t>
  </si>
  <si>
    <t>GENEROSOS</t>
  </si>
  <si>
    <t>ESPIRITUOSOS</t>
  </si>
  <si>
    <t>GF / CONJ.</t>
  </si>
  <si>
    <t xml:space="preserve">NOME   : </t>
  </si>
  <si>
    <t>LOCAL DE ENTREGA ( Morada e Hora Preferencial) :</t>
  </si>
  <si>
    <t xml:space="preserve">CONTACTOS  : </t>
  </si>
  <si>
    <t>CÓDIGO POSTAL :</t>
  </si>
  <si>
    <t>LOCALIDADE:</t>
  </si>
  <si>
    <t>CONTRIBUINTE:</t>
  </si>
  <si>
    <t>CAIXAS PREMIUM</t>
  </si>
  <si>
    <t>CONTACTOS SOGRAPE :     Manuel Avides Moreira         TELEFONE 227 850 356 /  937 850 298            E-MAIL : manuel.avides@sogrape.pt</t>
  </si>
  <si>
    <t>Sandeman 225 Anos Coleção</t>
  </si>
  <si>
    <t>Ferreira Dona Antonia Reserva Tawny 37,5 cl</t>
  </si>
  <si>
    <t>Alterar Catálogo</t>
  </si>
  <si>
    <t>VALOR</t>
  </si>
  <si>
    <r>
      <t xml:space="preserve">A Sogrape Distribuição, S.A., enquanto responsável pelo tratamento dos seus dados pessoais, vem por este meio informar que o tratamento dos dados pessoais é imprescindível para a compra de vinhos e bebidas Sogrape e demais informação relacionada com a gestão de encomendas. Os dados pessoais recolhidos serão conservados tendo em atenção os critérios legais de necessidade e minimização do período de conservação. Na qualidade de titular dos dados poderá solicitar esclarecimentos adicionais a todo o tempo, assim como exercer os seus direitos (de acesso, retificação, oposição, limitação, portabilidade, eliminação e de apresentar reclamação junto da Comissão Nacional de Proteção de Dados), através de comunicação para o </t>
    </r>
    <r>
      <rPr>
        <b/>
        <i/>
        <sz val="13"/>
        <color rgb="FF000000"/>
        <rFont val="Palatino Linotype"/>
        <family val="1"/>
      </rPr>
      <t>e-mail</t>
    </r>
    <r>
      <rPr>
        <b/>
        <sz val="13"/>
        <color rgb="FF000000"/>
        <rFont val="Palatino Linotype"/>
        <family val="1"/>
      </rPr>
      <t xml:space="preserve"> privacy@sogrape.pt. Para mais informações consulte a nossa </t>
    </r>
    <r>
      <rPr>
        <b/>
        <u/>
        <sz val="13"/>
        <color rgb="FF000000"/>
        <rFont val="Palatino Linotype"/>
        <family val="1"/>
      </rPr>
      <t>Política de Privacidade</t>
    </r>
    <r>
      <rPr>
        <b/>
        <sz val="13"/>
        <rFont val="Palatino Linotype"/>
        <family val="1"/>
      </rPr>
      <t xml:space="preserve">  </t>
    </r>
    <r>
      <rPr>
        <b/>
        <sz val="13"/>
        <color rgb="FF00B0F0"/>
        <rFont val="Palatino Linotype"/>
        <family val="1"/>
      </rPr>
      <t xml:space="preserve">https://sograpedistribuicao.pt/pt </t>
    </r>
  </si>
  <si>
    <t>Mateus Rosé Original 75 Cl</t>
  </si>
  <si>
    <t>Ferreira Late Bottled Vintage 2015 37,5 cl</t>
  </si>
  <si>
    <t>CABAZ</t>
  </si>
  <si>
    <t xml:space="preserve">c/ IVA </t>
  </si>
  <si>
    <t>Torres Viña Sol Penedès Branco 2020 75 cl</t>
  </si>
  <si>
    <t>Torres Mas La Plana Penedès Tinto 2016 75 cl</t>
  </si>
  <si>
    <t>Torres Celeste Crianza Ribera Del Duero Tinto 2018 75 cl</t>
  </si>
  <si>
    <t>Torres Altos Ibéricos Crianza Rioja Tinto 2017 75 cl</t>
  </si>
  <si>
    <t>Torres Coronas Catalunha Tinto 2018 75 cl</t>
  </si>
  <si>
    <t xml:space="preserve">Ferreira D. Antónia Old Tawny Edição Especial 20 Anos </t>
  </si>
  <si>
    <t>CF Papa Figos T + HP Trinca Bolotas T</t>
  </si>
  <si>
    <t>Ferreira D. Antónia Reserva Tawny + Cálice</t>
  </si>
  <si>
    <t>Ferreira D. Antónia Reserva Branco + Cálice</t>
  </si>
  <si>
    <t>Ferreira D. Antónia Old Tawny 10 Anos + 2 Cálices</t>
  </si>
  <si>
    <t>Aguardente de Vinho Velha Chancella + 1 Copo</t>
  </si>
  <si>
    <t>Offley Clink White</t>
  </si>
  <si>
    <t>Sandeman Tawny 10 Y + Sandeman Tawny 20 Y</t>
  </si>
  <si>
    <t>Ferreira D. Antónia Old Tawny Edição Especial 30 Anos</t>
  </si>
  <si>
    <t>Los Boldos Espumante Bruto Traditional</t>
  </si>
  <si>
    <t>Fotos</t>
  </si>
  <si>
    <t>Falta</t>
  </si>
  <si>
    <t>Já tenho</t>
  </si>
  <si>
    <t>=2020</t>
  </si>
  <si>
    <t>falta</t>
  </si>
  <si>
    <t>TAXA IVA</t>
  </si>
  <si>
    <t xml:space="preserve">PREÇOS C/ IVA  / GF                         </t>
  </si>
  <si>
    <t>Gin Greenalls c/ Medidor</t>
  </si>
  <si>
    <t>Gin Bloom c/ Copo</t>
  </si>
  <si>
    <t>Gin Opihr c/ 1 Copo</t>
  </si>
  <si>
    <t>Gin Nº 3 c/ Copo</t>
  </si>
  <si>
    <t>Gin Nordés c/Copo</t>
  </si>
  <si>
    <t>Whiskey Pigs Nose c/ Copo</t>
  </si>
  <si>
    <t>Rum Diplomático Mantuano + Miniatura Reserva Exclusiva</t>
  </si>
  <si>
    <t>Torres Viña Esmeralda Penedès Branco 2021 75 cl</t>
  </si>
  <si>
    <t>Torres Sangre de Toro Catalunha Tinto 2020 75 cl</t>
  </si>
  <si>
    <t>Torres Vina Sol Penedès Branco 2021 75 cl</t>
  </si>
  <si>
    <t>Sandeman Founders Reserve Ruby  75 cl</t>
  </si>
  <si>
    <t>Sandeman Tawny 10 Anos 75 cl</t>
  </si>
  <si>
    <t>Sandeman Tawny 20 Anos 75 cl</t>
  </si>
  <si>
    <t>Sandeman Tawny 30 Anos 75 cl</t>
  </si>
  <si>
    <t>Sandeman Tawny 40 Anos 75 cl</t>
  </si>
  <si>
    <t>Sandeman Tawny 50 Anos 75 cl</t>
  </si>
  <si>
    <t>Sandeman Late Bottled Vintage  2017 75 cl</t>
  </si>
  <si>
    <t>Ferreira Late Bottled Vintage 2016 75 cl</t>
  </si>
  <si>
    <t>Sandeman  Vintage Quinta do Seixo 2013 75 cl</t>
  </si>
  <si>
    <t>Sandeman  Vintage Quinta do Seixo 2019 75 cl</t>
  </si>
  <si>
    <t>Sandeman  Vintage 2016 75 cl</t>
  </si>
  <si>
    <t>Sandeman  Vintage 2018 75 cl</t>
  </si>
  <si>
    <t>Sandeman 225 Anos Individual 75 cl</t>
  </si>
  <si>
    <t>Ferreira Tawny c/ Cx Individual de Cartão 75 cl</t>
  </si>
  <si>
    <t>Ferreira Dona Antonia Reserva Tawny Branco 75 cl</t>
  </si>
  <si>
    <t>Ferreira Dona Antonia Reserva Tawny 75 cl</t>
  </si>
  <si>
    <t>Ferreira D. Antónia Old Tawny 10 Anos Branco 37,5 cl</t>
  </si>
  <si>
    <t>Ferreira D. Antónia Old Tawny 10 Anos 75 cl</t>
  </si>
  <si>
    <t>Ferreira D. Antónia Old Tawny 20 Anos 75 cl</t>
  </si>
  <si>
    <t>Ferreira Vintage Quinta do Porto 2015 75 cl</t>
  </si>
  <si>
    <t>Ferreira Vintage Quinta do Porto 2017 75 cl</t>
  </si>
  <si>
    <t>Ferreira Vintage 2016 75 cl</t>
  </si>
  <si>
    <t>Ferreira Vintage 2018 75 cl</t>
  </si>
  <si>
    <t>Ferreira Vinhas Velhas Vintage 2016 75 cl</t>
  </si>
  <si>
    <t>Offley Tawny c/ Cx Individual de Cartão 75 cl</t>
  </si>
  <si>
    <t>Offley Forrester Reserva Ruby 75 cl</t>
  </si>
  <si>
    <t>Offley Barão de Forrester Late Bottled Vintage  2017 75 cl</t>
  </si>
  <si>
    <t>Offley Barão de Forrester Tawny 10 Anos 75 cl</t>
  </si>
  <si>
    <t>Offley Barão de Forrester Tawny 20 Anos 75 cl</t>
  </si>
  <si>
    <t>Offley Barão de Forrester Tawny 30 Anos 75 cl</t>
  </si>
  <si>
    <t>Offley Forrester Colheita 2001 75 cl</t>
  </si>
  <si>
    <t>Offley Vintage 2016 75 cl</t>
  </si>
  <si>
    <t>Offley Vintage 2018 75 cl</t>
  </si>
  <si>
    <t>Brandy Constantino 70 cl</t>
  </si>
  <si>
    <t>Aguardente de Vinho Velha Chancella 70 cl</t>
  </si>
  <si>
    <t>Whiskey Jack Daniel's 70 cl</t>
  </si>
  <si>
    <t>Whiskey Jack Daniel's Honey 70 cl</t>
  </si>
  <si>
    <t>Whiskey Jack Daniel's Apple 70 cl</t>
  </si>
  <si>
    <t>Whiskey Jack Daniel's Fire 70 cl</t>
  </si>
  <si>
    <t>Whiskey Jack Daniel's Gentleman Jack 70 cl</t>
  </si>
  <si>
    <t>Whiskey Jack Daniel's Single Barrel 70 cl</t>
  </si>
  <si>
    <t>Whiskey Pigs Nose 70 cl</t>
  </si>
  <si>
    <t>Whiskey The BenRiack 10 Y 70 cl</t>
  </si>
  <si>
    <t>Whiskey The BenRiack 12 Y 70 cl</t>
  </si>
  <si>
    <t>Whiskey The GlenDronach 12 Y 70 cl</t>
  </si>
  <si>
    <t>Whiskey The GlenDronach Revival 70 cl</t>
  </si>
  <si>
    <t>Whiskey The GlenDronach Torfa 70 cl</t>
  </si>
  <si>
    <t>Vodka Finlandia 70 cl</t>
  </si>
  <si>
    <t>Kylie Minog Prosecco Rosé 75 cl</t>
  </si>
  <si>
    <t>Kylie Minog Vin France Rosé 2021 75 cl</t>
  </si>
  <si>
    <t>Gazela Verde Branco 75 cl</t>
  </si>
  <si>
    <t>Gazela Verde Rosé 75 cl</t>
  </si>
  <si>
    <t>CF Planalto Reserva Douro Branco 2021 75 cl</t>
  </si>
  <si>
    <t>CF Esteva Douro Tinto 2020 75 cl</t>
  </si>
  <si>
    <t>CF Esteva Douro Tinto Magnum 2019 150 cl</t>
  </si>
  <si>
    <t>CF Papa Figos Douro Branco 2021 75 cl</t>
  </si>
  <si>
    <t>CF Papa Figos Douro Tinto 2021 Magnum 150 cl</t>
  </si>
  <si>
    <t>CF Vinha Grande Douro Branco 2021 75 cl</t>
  </si>
  <si>
    <t>CF Vinha Grande Douro Tinto 2020 75 cl</t>
  </si>
  <si>
    <t>CF Vinha Grande Douro Tinto 2020 150 cl</t>
  </si>
  <si>
    <t>CF Callabriga Douro Tinto 2019  75 cl</t>
  </si>
  <si>
    <t>CF Callabriga Douro Tinto 2020 Magnum 150 cl</t>
  </si>
  <si>
    <t>CF  Castas Escondidas Douro Tinto 2019 75 cl</t>
  </si>
  <si>
    <t>CF  Quinta da Leda Douro Tinto 2019 75 cl</t>
  </si>
  <si>
    <t>CF  Quinta da Leda Douro Tinto 2019 Magnum 150 cl</t>
  </si>
  <si>
    <t>CF  Tinta Francisca Douro Tinto 2015 75 cl</t>
  </si>
  <si>
    <t>CF  Antónia Adelaide Ferreira Douro Branco 2016 75 cl</t>
  </si>
  <si>
    <t>CF  Antónia Adelaide Ferreira Douro Tinto 2018 75 cl</t>
  </si>
  <si>
    <t>Legado Douro Tinto 2016 75 cl</t>
  </si>
  <si>
    <t>HP Vinha do Monte Alentejo Branco 2020 75 cl</t>
  </si>
  <si>
    <t>HP Vinha do Monte Alentejo Tinto 2020 75 cl</t>
  </si>
  <si>
    <t>HP Sossego Alentejo Branco 2021 75 cl</t>
  </si>
  <si>
    <t>HP Sossego Alentejo Rosé 2021 75 cl</t>
  </si>
  <si>
    <t>HP Sossego Alentejo Tinto 2021 75 cl</t>
  </si>
  <si>
    <t>HP Sossego Alentejo Tinto 2021 Magnum 150 cl</t>
  </si>
  <si>
    <t>HP Trinca Bolotas Branco 2021 75 cl</t>
  </si>
  <si>
    <t xml:space="preserve">HP Trinca Bolotas Tinto  2020 75 cl </t>
  </si>
  <si>
    <t xml:space="preserve">HP Trinca Bolotas Tinto 2020 Magnum 150 cl  </t>
  </si>
  <si>
    <t>HP Grande Trinca Bolotas Tinto 2019 75 cl</t>
  </si>
  <si>
    <t xml:space="preserve">HP Grande Trinca Bolotas Tinto 2019 Magnum 150 cl  </t>
  </si>
  <si>
    <t>HP Revelado Alentejo Tinto 2019 75 cl</t>
  </si>
  <si>
    <t>HP Reserva Alentejo Tinto 2018 75 cl</t>
  </si>
  <si>
    <t>HP Parcela Alentejo Tinto 2014 75 cl</t>
  </si>
  <si>
    <t>QC Gão Vasco Dão Branco 2021 75 cl</t>
  </si>
  <si>
    <t>QC Gão Vasco Dão Tinto 2021 75 cl</t>
  </si>
  <si>
    <t>QC Gão Vasco Dão Tinto 2020 Magnum 150 cl</t>
  </si>
  <si>
    <t>QC Duque de Viseu Dão Branco 2021 75 cl</t>
  </si>
  <si>
    <t>QC Duque de Viseu Dão Tinto 2021 75 cl</t>
  </si>
  <si>
    <t>QC Mélange à Trois Dão Tinto 2020 75 cl</t>
  </si>
  <si>
    <t>QC Mélange à Trois Dão Tinto 2018 2 x 75 cl Pack</t>
  </si>
  <si>
    <t>QC Mélange à Trois Dão Tinto 2020 Magnum 150 cl</t>
  </si>
  <si>
    <t>QC Colheita Dão Branco 2019 75 cl</t>
  </si>
  <si>
    <t>QC Colheita Dão Rosé 2018 75 cl</t>
  </si>
  <si>
    <t xml:space="preserve">QC Colheita Dão Branco 2021 75 cl  </t>
  </si>
  <si>
    <t xml:space="preserve">QC Colheita Dão Tinto 2019 75 cl  </t>
  </si>
  <si>
    <t>QC Jaen Dão Tinto 2011 75 cl</t>
  </si>
  <si>
    <t>QC Tinta Roriz Dão Tinto 2011 75 cl</t>
  </si>
  <si>
    <t>QC Alfrocheiro Dão Tinto 2015 75 cl</t>
  </si>
  <si>
    <t>QC Touriga Nacional Dão Tinto 2019 75 cl</t>
  </si>
  <si>
    <t>QC Reserva Dão Branco 2020 75 cl</t>
  </si>
  <si>
    <t>QC Reserva Dão Tinto 2019 75 cl</t>
  </si>
  <si>
    <t>QC Dão Branco Especial 75 cl</t>
  </si>
  <si>
    <t>QC Único Dão Tinto 2017 75 cl</t>
  </si>
  <si>
    <t>Azevedo Loureiro/Alvarinho Verde Branco 2021 75 cl</t>
  </si>
  <si>
    <t>Quinta de Azevedo Reserva Verde Branco 2019 75 cl</t>
  </si>
  <si>
    <t>Azevedo Reserva Alvarinho Verde Branco 2021 75 cl</t>
  </si>
  <si>
    <t>Série Impar Sercialinho  Bairrada Branco 2019 75 cl</t>
  </si>
  <si>
    <t>Série Impar Retorto  Alentejo Branco 2019 75 cl</t>
  </si>
  <si>
    <t>Série Impar Solitário Bucelas Tinto 2019 75 cl</t>
  </si>
  <si>
    <t>Lan Crianza Rioja Tinto 2018 75 cl</t>
  </si>
  <si>
    <t>Lan A Mano Rioja Tinto 2019 75 cl</t>
  </si>
  <si>
    <t>Lan Culmen Reserva Rioja Tinto 2017 75 cl</t>
  </si>
  <si>
    <t>Torres Salmos Priorat Tarragona Tinto 2016 75 cl</t>
  </si>
  <si>
    <t>Santiago Ruiz Rias Baixas Branco 2020 75 cl</t>
  </si>
  <si>
    <t>FF Misterio Cabernet Sauvignon Argentina Tinto 2021 75 cl</t>
  </si>
  <si>
    <t>FF Misterio Malbec Argentina Tinto 2021 75 cl</t>
  </si>
  <si>
    <t>F Sauvignon Blanc Nova Zelândia 2021 75 cl</t>
  </si>
  <si>
    <t>F Riesling Nova Zelândia 2021 75 cl</t>
  </si>
  <si>
    <t>F Pinot Noir Nova Zelândia 2018 75 cl</t>
  </si>
  <si>
    <t>Mateus Rosé Sparkling Espumante Bruto 75 cl</t>
  </si>
  <si>
    <t>Quinta da Romeira Espumante Bruto 2019 75 cl</t>
  </si>
  <si>
    <t>Gancia Asti Espumante Doce 75 cl</t>
  </si>
  <si>
    <t>Gancia Prosecco Espumante Seco  75 cl</t>
  </si>
  <si>
    <t>Gancia Espumante Bruto 75 cl</t>
  </si>
  <si>
    <t>Codorniu Seleccion Raventos Cava Bruto 75 cl</t>
  </si>
  <si>
    <t>Codorniu Seleccion Raventos Cava Rosé 75 cl</t>
  </si>
  <si>
    <t>Codorniu Anna Blanc de Blancs 75 cl</t>
  </si>
  <si>
    <t>Vodka Zubrowka Biala 70 cl</t>
  </si>
  <si>
    <t>Gin Greenalls 70 cl</t>
  </si>
  <si>
    <t>Gin Greenalls Willd Berry 70 cl</t>
  </si>
  <si>
    <t>Gin Opihr 70 cl</t>
  </si>
  <si>
    <t>Gin Bloom 70 cl</t>
  </si>
  <si>
    <t>Gin Nº 3 70 cl</t>
  </si>
  <si>
    <t>Gin Liqueur Bloom Lemon &amp; Elderflower 70 cl</t>
  </si>
  <si>
    <t>Gin Liqueur Bloom Strawberry 70 cl</t>
  </si>
  <si>
    <t>Gin Nordés 70 cl</t>
  </si>
  <si>
    <t>Rum Diplomático Mantuano 70 cl</t>
  </si>
  <si>
    <t>Rum Diplomático Planas 70 cl</t>
  </si>
  <si>
    <t>Rum Diplomático Single Vintage 2005 70 cl</t>
  </si>
  <si>
    <t>Rum Diplomático Embassador 70 cl</t>
  </si>
  <si>
    <t>Cachaça Anumará 100 cl</t>
  </si>
  <si>
    <t>Cognac Hine Rare VSOP 70 cl</t>
  </si>
  <si>
    <t>VÁLIDA DE 1 DE OUTUBRO A 31 DE DEZEMBRO DE 2022</t>
  </si>
  <si>
    <t>MATEUS Original 80 Anos 3x75 cl</t>
  </si>
  <si>
    <t>HP Reserva Tinto 75 cl + CF Callabriga Tinto 75 cl + QC Reserva Tinto 75 cl</t>
  </si>
  <si>
    <t>LAN Crianza Tinto 2017 2x75 cl + 2 Copos</t>
  </si>
  <si>
    <t>HP Trinca Bolotas Tinto 75 cl + CF Papa Figos Tinto 75 cl + QC Mélange Tinto 75 cl</t>
  </si>
  <si>
    <t>Offley Clink Rosé</t>
  </si>
  <si>
    <t>Gin Canaima 70 cl</t>
  </si>
  <si>
    <t>Pisco El Governador 70 cl</t>
  </si>
  <si>
    <t>Kylie Minog Côtes Provence Rosé 2020 75 cl</t>
  </si>
  <si>
    <t>LB Tradition Reserve Sauvignon Blanc Chile 2020 75 cl</t>
  </si>
  <si>
    <t>LB Tradition Reserve Merlot Chile Tinto 2021 75 cl</t>
  </si>
  <si>
    <t>LB Tradition Reserve Carmenere Chile Tinto 2021 75 cl</t>
  </si>
  <si>
    <t>LB Grand clos Cabernet Sauvignon Chile Tinto 2017 75 cl</t>
  </si>
  <si>
    <t>Sossego, Mel e um queijo</t>
  </si>
  <si>
    <t>Douro, queijo e mel</t>
  </si>
  <si>
    <t>Papa Figos e um queijo</t>
  </si>
  <si>
    <t>Dão e um queijo</t>
  </si>
  <si>
    <t>D. Antónia com chocolate e um queijo</t>
  </si>
  <si>
    <t>Vinha Grande e um queijo</t>
  </si>
  <si>
    <t>Sandeman e um queijo</t>
  </si>
  <si>
    <t>Natal bem acompanhado</t>
  </si>
  <si>
    <t>Sandeman, trufas e um queijo</t>
  </si>
  <si>
    <t>D. Antónia, queijo, chocolate e figos</t>
  </si>
  <si>
    <t>Natal em cheio</t>
  </si>
  <si>
    <t>Presente Natal completo</t>
  </si>
  <si>
    <t>Este Natal merece o melhor</t>
  </si>
  <si>
    <t>Roses Kylie Minogue</t>
  </si>
  <si>
    <t>Mateus Medium Sweet Rosé 75 cl</t>
  </si>
  <si>
    <t>Mateus Rosé Branco 75 Cl</t>
  </si>
  <si>
    <t>Gazela Sangria Branco 75 cl</t>
  </si>
  <si>
    <t>Gazela Sangria Rosé 75 cl</t>
  </si>
  <si>
    <t>Gazela Lata Branco 25 cl</t>
  </si>
  <si>
    <t>Gazela Lata Rosé 25 cl</t>
  </si>
  <si>
    <t>HP Sossego Alentejo Branco 75 cl + Sossego Tinto 75 cl</t>
  </si>
  <si>
    <t>HP Sossego Alentejo Tinto 2x75 cl + Saca Rolhas</t>
  </si>
  <si>
    <t>HP Trinca Alentejo Bolotas Tinto 2x75 cl</t>
  </si>
  <si>
    <t>HP Grande Trinca Bolotas Tinto 2x75 cl</t>
  </si>
  <si>
    <t>CF Esteva Douro Tinto 2x75 cl</t>
  </si>
  <si>
    <t>CF Vinha Grande Douro Tinto 2x75 cl</t>
  </si>
  <si>
    <t>QC Gão Vasco Dão Tinto 2x75 cl</t>
  </si>
  <si>
    <t>QC Mélange à Trois Dão Tinto 2x75 cl</t>
  </si>
  <si>
    <t>Ferreira Ruby c/ Cx Individual de Cartão 75 cl</t>
  </si>
  <si>
    <t>Ferreira Branco c/ Cx Individual de Cartão 75 cl</t>
  </si>
  <si>
    <t>Ferreira D. Antónia 30 Y Edição Especial 75 cl</t>
  </si>
  <si>
    <t>PRESENTE IDEAL</t>
  </si>
  <si>
    <t>Offley Ruby c/ Cx Individual de Cartão 75 cl</t>
  </si>
  <si>
    <t>Offley Branco c/ Cx Individual de Cartão 75 cl</t>
  </si>
  <si>
    <t>Whiskey Jack Daniel's 70  + 2 Copos</t>
  </si>
  <si>
    <t>Whiskey Jack Daniel's Honey 70 cl + 1 Copo</t>
  </si>
  <si>
    <t>Rum Diplomático Reserva Exclusiva + 1 Copo + 1 Ice ball</t>
  </si>
  <si>
    <t>Rum Diplomático Mantuano 70 cl com miniatura Reserva Exclusiva 5 cl</t>
  </si>
  <si>
    <t>Aguardente de Vinho Velha Chancella 70 cl + 1 Copo</t>
  </si>
  <si>
    <t>SUGESTÕES CABAZES PRESENTES</t>
  </si>
  <si>
    <t>CONHEÇA OS NOSSOS PRODUTOS</t>
  </si>
  <si>
    <t>Mateus Rosé Original 37,5 Cl</t>
  </si>
  <si>
    <t>Mateus Rosé Original 18,7 Cl</t>
  </si>
  <si>
    <t>Mateus Rosé Original 25 Cl</t>
  </si>
  <si>
    <t>Gazela Verde Brancol 37,5 Cl</t>
  </si>
  <si>
    <t>CF Planalto Reserva Douro Branco 2021 37,5 cl</t>
  </si>
  <si>
    <t>CF Esteva Douro Tinto 2020 500 cl</t>
  </si>
  <si>
    <t>CF Esteva Douro Tinto 2020 37,5 cl</t>
  </si>
  <si>
    <t>CF Papa Figos Douro Branco 2021 37,5 cl</t>
  </si>
  <si>
    <t>CF Papa Figos Douro Rosé 2021 75 cl</t>
  </si>
  <si>
    <t>CF Papa Figos Douro Tinto 2020 37,5 cl</t>
  </si>
  <si>
    <t>CF Papa Figos Douro Tinto 2020 75 cl</t>
  </si>
  <si>
    <t>CF Papa Figos Douro Tinto 2020 300 cl</t>
  </si>
  <si>
    <t>Morgadio da Torre Alvarinho Branco 2021 75 cl</t>
  </si>
  <si>
    <t>QC Gão Vasco Dão Branco 2021 37,5 cl</t>
  </si>
  <si>
    <t>QC Gão Vasco Dão Tinto 2021 37,5 cl</t>
  </si>
  <si>
    <t>QC Mélange à Trois Dão Tinto 2020 300 cl</t>
  </si>
  <si>
    <t>HP Sossego Alentejo Branco 2021 37,5 cl</t>
  </si>
  <si>
    <t>HP Sossego Alentejo Tinto 2021 37,5 cl</t>
  </si>
  <si>
    <t>HP Sossego Alentejo Tinto 2021 500 cl</t>
  </si>
  <si>
    <t xml:space="preserve">HP Trinca Bolotas Tinto  2020 300 cl </t>
  </si>
  <si>
    <t xml:space="preserve">HP Trinca Bolotas Tinto  2020 500 cl </t>
  </si>
  <si>
    <t>HP Talha Branco 2020 75 cl</t>
  </si>
  <si>
    <t>Quinta da Romeira Prova Régia Bucelas Branco 2021 37,5 cl</t>
  </si>
  <si>
    <t>Quinta da Romeira Prova Régia Bucelas Branco 2021 75 cl</t>
  </si>
  <si>
    <t>Quinta da Romeira Morgado Stª Catherina Bucelas Branco 2020 150 cl</t>
  </si>
  <si>
    <t>Quinta da Romeira Morgado Stª Catherina Bucelas Branco 2020 300 cl</t>
  </si>
  <si>
    <t>Quinta da Romeira Morgado Stª Catherina Bucelas Branco 2020 75 cl</t>
  </si>
  <si>
    <t>FF Syrah Roble Tinto 2021 75 cl</t>
  </si>
  <si>
    <t>FF Malbec Roble Tinto 2021 75 cl</t>
  </si>
  <si>
    <t>FF Resevra Cabernet Sauvignon Argentina Tinto  2011 75 cl</t>
  </si>
  <si>
    <t>FF Caballero de la Cepa Reserva Malbec  Argentina Tinto  2019 75 cl</t>
  </si>
  <si>
    <t>LB Specialty Series Touriga Nacional Chile Tinto 2019 75 cl</t>
  </si>
  <si>
    <t>F Noble Riesling Nova Zelândia 2021 75 cl</t>
  </si>
  <si>
    <t>Aura Verdelho Vindima Noturna Rueda 2021 75 cl</t>
  </si>
  <si>
    <t>Lan D12 Tinto 2018 75 cl</t>
  </si>
  <si>
    <t>Lan Xtrème Ecologico Crianza Tinto 2018 75 cl</t>
  </si>
  <si>
    <t>Lan 7 Metros Tinto 2018 75 cl</t>
  </si>
  <si>
    <t>Torres Fransola Penedès Branco 2018 75 cl</t>
  </si>
  <si>
    <t>Torres Coronas Penedès Tinto 2016 75 cl</t>
  </si>
  <si>
    <t>Gancia Grab Reale Espumante Branco  75 cl</t>
  </si>
  <si>
    <t>Codorniu Clássico Cava Bruto 75 cl</t>
  </si>
  <si>
    <t>Taittinger Brut Reserve Champagne 37,5 cl</t>
  </si>
  <si>
    <t>Taittinger Brut Reserve Champagne 75 cl</t>
  </si>
  <si>
    <t>Taittinger Brut Reserve Champagne 150 cl</t>
  </si>
  <si>
    <t>Taittinger Comtes Champagne Blanc 2008 75 cl</t>
  </si>
  <si>
    <t>Offley Ruby 75 cl</t>
  </si>
  <si>
    <t>Offley Tawny 75 cl</t>
  </si>
  <si>
    <t>Offley Branco 75 cl</t>
  </si>
  <si>
    <t>Offley Lágrima 75 cl</t>
  </si>
  <si>
    <t>Offley Rosé 75 cl</t>
  </si>
  <si>
    <t>Offley Porto Boavista  Vintage 2003 75 cl</t>
  </si>
  <si>
    <t>Offley Porto Boavista  Vintage 2007 75 cl</t>
  </si>
  <si>
    <t>Offley Porto Boavista  Vintage 2011 75 cl</t>
  </si>
  <si>
    <t>Offley Clink Portonic Branco 25 cl</t>
  </si>
  <si>
    <t>Offley Clink Portonic Rosé 25 cl</t>
  </si>
  <si>
    <t>Ferreira Tawny 75 cl</t>
  </si>
  <si>
    <t>Ferreira Ruby 75 cl</t>
  </si>
  <si>
    <t>Ferreira Branco 75 cl</t>
  </si>
  <si>
    <t>Ferreira Branco Seco 75 cl</t>
  </si>
  <si>
    <t>Ferreira Branco Lágrima 75 cl</t>
  </si>
  <si>
    <t>Ferreira Vintage Quinta da Leda 1999 75 cl</t>
  </si>
  <si>
    <t>Sandeman Fine Branco 75 cl</t>
  </si>
  <si>
    <t>Sandeman Fine Tawny 75 cl</t>
  </si>
  <si>
    <t>Sandeman Fine Ruby 75 cl</t>
  </si>
  <si>
    <t>Sandeman Vau Vintage 1997 37,5 cl</t>
  </si>
  <si>
    <t>Whiskey Jack Daniel's 20 cl</t>
  </si>
  <si>
    <t>Whiskey Jack Daniel's 50 cl</t>
  </si>
  <si>
    <t>Whiskey Jack Daniel's 70 cl c/ Embalagem Especial</t>
  </si>
  <si>
    <t>Whiskey Jack Daniel's Jack Cola 33 cl</t>
  </si>
  <si>
    <t>Whiskey Jack Daniel's Legacy 70 cl</t>
  </si>
  <si>
    <t>Gin Greenalls 35 cl</t>
  </si>
  <si>
    <t>Gin Opihr Europe Edition 70 cl</t>
  </si>
  <si>
    <t>Gin Opihr Far East Edition 70 cl</t>
  </si>
  <si>
    <t>Gin Opihr Arabian Edition 70 cl</t>
  </si>
  <si>
    <t>Gin Nordés 300 cl</t>
  </si>
  <si>
    <t>Rum Diplomático Reserva Exclusiva</t>
  </si>
  <si>
    <t>Tequilha Herradura Raposado 70 cl</t>
  </si>
  <si>
    <t>HP Ícone Alentejo Tinto 2017 75 cl</t>
  </si>
  <si>
    <t>Raridade</t>
  </si>
  <si>
    <t>CHAMPAGNE / ESPUMANTE / CAVAS</t>
  </si>
  <si>
    <t>VINHOD DO PORTO</t>
  </si>
  <si>
    <t>GF</t>
  </si>
  <si>
    <t>c/ IVA</t>
  </si>
  <si>
    <t>Silk &amp; Spice Tinto 2020 75 cl</t>
  </si>
  <si>
    <t>Casa Ferreirinha e queijo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</si>
</sst>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50">
    <font>
      <sz val="10"/>
      <name val="Arial"/>
    </font>
    <font>
      <sz val="8"/>
      <name val="Arial"/>
      <family val="2"/>
    </font>
    <font>
      <b/>
      <sz val="10"/>
      <name val="Garamond"/>
      <family val="1"/>
    </font>
    <font>
      <sz val="10"/>
      <name val="Geneva"/>
    </font>
    <font>
      <b/>
      <sz val="10"/>
      <color indexed="12"/>
      <name val="Garamond"/>
      <family val="1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13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6"/>
      <name val="Calibri"/>
      <family val="2"/>
      <scheme val="minor"/>
    </font>
    <font>
      <b/>
      <sz val="28"/>
      <color indexed="9"/>
      <name val="Calibri"/>
      <family val="2"/>
      <scheme val="minor"/>
    </font>
    <font>
      <sz val="18"/>
      <name val="Calibri"/>
      <family val="2"/>
      <scheme val="minor"/>
    </font>
    <font>
      <sz val="10"/>
      <name val="Arial"/>
      <family val="2"/>
    </font>
    <font>
      <b/>
      <sz val="16"/>
      <color indexed="9"/>
      <name val="Calibri"/>
      <family val="2"/>
      <scheme val="minor"/>
    </font>
    <font>
      <sz val="16"/>
      <name val="Arial"/>
      <family val="2"/>
    </font>
    <font>
      <sz val="16"/>
      <name val="Calibri"/>
      <family val="2"/>
      <scheme val="minor"/>
    </font>
    <font>
      <b/>
      <sz val="16"/>
      <name val="Garamond"/>
      <family val="1"/>
    </font>
    <font>
      <b/>
      <sz val="12"/>
      <color indexed="9"/>
      <name val="Arial"/>
      <family val="2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3"/>
      <color rgb="FF000000"/>
      <name val="Palatino Linotype"/>
      <family val="1"/>
    </font>
    <font>
      <b/>
      <i/>
      <sz val="13"/>
      <color rgb="FF000000"/>
      <name val="Palatino Linotype"/>
      <family val="1"/>
    </font>
    <font>
      <b/>
      <u/>
      <sz val="13"/>
      <color rgb="FF000000"/>
      <name val="Palatino Linotype"/>
      <family val="1"/>
    </font>
    <font>
      <b/>
      <sz val="13"/>
      <name val="Palatino Linotype"/>
      <family val="1"/>
    </font>
    <font>
      <b/>
      <sz val="13"/>
      <color rgb="FF00B0F0"/>
      <name val="Palatino Linotype"/>
      <family val="1"/>
    </font>
    <font>
      <b/>
      <sz val="13"/>
      <name val="Arial"/>
      <family val="2"/>
    </font>
    <font>
      <b/>
      <sz val="16"/>
      <color rgb="FFFF0000"/>
      <name val="Calibri"/>
      <family val="2"/>
      <scheme val="minor"/>
    </font>
    <font>
      <sz val="10"/>
      <color rgb="FFFF0000"/>
      <name val="Arial"/>
      <family val="2"/>
    </font>
    <font>
      <sz val="16"/>
      <color rgb="FFFF0000"/>
      <name val="Arial"/>
      <family val="2"/>
    </font>
    <font>
      <b/>
      <sz val="16"/>
      <color rgb="FFFF0000"/>
      <name val="Garamond"/>
      <family val="1"/>
    </font>
    <font>
      <b/>
      <sz val="10"/>
      <color rgb="FFFF0000"/>
      <name val="Calibri"/>
      <family val="2"/>
      <scheme val="minor"/>
    </font>
    <font>
      <b/>
      <sz val="20"/>
      <color indexed="9"/>
      <name val="Calibri"/>
      <family val="2"/>
      <scheme val="minor"/>
    </font>
    <font>
      <sz val="20"/>
      <name val="Arial"/>
      <family val="2"/>
    </font>
    <font>
      <sz val="20"/>
      <name val="Calibri"/>
      <family val="2"/>
      <scheme val="minor"/>
    </font>
    <font>
      <sz val="16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3" fillId="0" borderId="0" applyBorder="0"/>
    <xf numFmtId="0" fontId="5" fillId="0" borderId="0"/>
    <xf numFmtId="44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64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2" fillId="0" borderId="0" xfId="1" applyFont="1" applyFill="1" applyAlignment="1" applyProtection="1">
      <alignment vertical="center"/>
    </xf>
    <xf numFmtId="4" fontId="4" fillId="0" borderId="0" xfId="1" applyNumberFormat="1" applyFont="1" applyFill="1" applyAlignment="1" applyProtection="1">
      <alignment horizontal="center" vertical="center"/>
    </xf>
    <xf numFmtId="0" fontId="2" fillId="0" borderId="7" xfId="1" applyFont="1" applyFill="1" applyBorder="1" applyAlignment="1" applyProtection="1">
      <alignment vertical="center"/>
    </xf>
    <xf numFmtId="0" fontId="2" fillId="0" borderId="6" xfId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4" fontId="6" fillId="0" borderId="0" xfId="0" applyNumberFormat="1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4" fontId="12" fillId="0" borderId="0" xfId="1" applyNumberFormat="1" applyFont="1" applyFill="1" applyAlignment="1" applyProtection="1">
      <alignment horizontal="center" vertical="center"/>
    </xf>
    <xf numFmtId="0" fontId="12" fillId="0" borderId="8" xfId="1" applyFont="1" applyFill="1" applyBorder="1" applyAlignment="1" applyProtection="1">
      <alignment vertical="center"/>
    </xf>
    <xf numFmtId="4" fontId="12" fillId="0" borderId="8" xfId="1" applyNumberFormat="1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center"/>
    </xf>
    <xf numFmtId="4" fontId="11" fillId="0" borderId="0" xfId="0" applyNumberFormat="1" applyFont="1" applyFill="1" applyAlignment="1" applyProtection="1">
      <alignment horizontal="center" vertical="center"/>
    </xf>
    <xf numFmtId="4" fontId="16" fillId="0" borderId="0" xfId="0" applyNumberFormat="1" applyFont="1" applyFill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 applyProtection="1">
      <alignment horizontal="center" vertical="center"/>
    </xf>
    <xf numFmtId="44" fontId="21" fillId="0" borderId="1" xfId="3" applyNumberFormat="1" applyFont="1" applyFill="1" applyBorder="1" applyAlignment="1" applyProtection="1">
      <alignment vertical="center"/>
    </xf>
    <xf numFmtId="0" fontId="21" fillId="0" borderId="0" xfId="0" applyFont="1" applyFill="1" applyAlignment="1" applyProtection="1">
      <alignment vertical="center"/>
    </xf>
    <xf numFmtId="0" fontId="2" fillId="0" borderId="10" xfId="1" applyFont="1" applyFill="1" applyBorder="1" applyAlignment="1" applyProtection="1">
      <alignment vertical="center"/>
    </xf>
    <xf numFmtId="0" fontId="20" fillId="5" borderId="0" xfId="0" applyFont="1" applyFill="1" applyAlignment="1" applyProtection="1">
      <alignment horizontal="center" vertical="center"/>
    </xf>
    <xf numFmtId="0" fontId="20" fillId="5" borderId="0" xfId="0" applyFont="1" applyFill="1" applyAlignment="1" applyProtection="1">
      <alignment horizontal="center"/>
    </xf>
    <xf numFmtId="0" fontId="23" fillId="0" borderId="0" xfId="0" applyFont="1" applyProtection="1"/>
    <xf numFmtId="9" fontId="21" fillId="0" borderId="1" xfId="6" applyFont="1" applyFill="1" applyBorder="1" applyAlignment="1" applyProtection="1">
      <alignment horizontal="center"/>
    </xf>
    <xf numFmtId="0" fontId="26" fillId="2" borderId="0" xfId="0" applyFont="1" applyFill="1" applyAlignment="1" applyProtection="1">
      <alignment vertical="center"/>
    </xf>
    <xf numFmtId="0" fontId="26" fillId="0" borderId="0" xfId="0" applyFont="1" applyFill="1" applyAlignment="1" applyProtection="1">
      <alignment vertical="center"/>
    </xf>
    <xf numFmtId="4" fontId="10" fillId="0" borderId="0" xfId="1" applyNumberFormat="1" applyFont="1" applyFill="1" applyBorder="1" applyAlignment="1" applyProtection="1">
      <alignment horizontal="center" vertical="center"/>
    </xf>
    <xf numFmtId="4" fontId="12" fillId="0" borderId="9" xfId="1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16" xfId="1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4" fontId="4" fillId="0" borderId="0" xfId="1" applyNumberFormat="1" applyFont="1" applyFill="1" applyBorder="1" applyAlignment="1" applyProtection="1">
      <alignment horizontal="center" vertical="center"/>
    </xf>
    <xf numFmtId="0" fontId="6" fillId="7" borderId="0" xfId="0" applyFont="1" applyFill="1" applyAlignment="1" applyProtection="1">
      <alignment vertical="center"/>
    </xf>
    <xf numFmtId="0" fontId="2" fillId="7" borderId="0" xfId="1" applyFont="1" applyFill="1" applyAlignment="1" applyProtection="1">
      <alignment vertical="center"/>
    </xf>
    <xf numFmtId="0" fontId="28" fillId="0" borderId="10" xfId="1" applyFont="1" applyFill="1" applyBorder="1" applyAlignment="1" applyProtection="1">
      <alignment vertical="center"/>
    </xf>
    <xf numFmtId="0" fontId="29" fillId="3" borderId="0" xfId="0" applyFont="1" applyFill="1" applyBorder="1" applyAlignment="1" applyProtection="1">
      <alignment horizontal="left"/>
    </xf>
    <xf numFmtId="0" fontId="25" fillId="4" borderId="0" xfId="0" applyFont="1" applyFill="1" applyBorder="1" applyAlignment="1" applyProtection="1">
      <alignment horizontal="left"/>
    </xf>
    <xf numFmtId="0" fontId="21" fillId="0" borderId="0" xfId="0" applyFont="1" applyFill="1" applyBorder="1" applyAlignment="1" applyProtection="1">
      <alignment horizontal="center" vertical="center"/>
    </xf>
    <xf numFmtId="0" fontId="12" fillId="0" borderId="11" xfId="1" applyFont="1" applyFill="1" applyBorder="1" applyAlignment="1" applyProtection="1">
      <alignment vertical="center"/>
    </xf>
    <xf numFmtId="4" fontId="12" fillId="0" borderId="11" xfId="1" applyNumberFormat="1" applyFont="1" applyFill="1" applyBorder="1" applyAlignment="1" applyProtection="1">
      <alignment horizontal="center" vertical="center"/>
    </xf>
    <xf numFmtId="4" fontId="12" fillId="0" borderId="15" xfId="1" applyNumberFormat="1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vertical="center"/>
    </xf>
    <xf numFmtId="0" fontId="32" fillId="0" borderId="0" xfId="2" applyFont="1" applyFill="1" applyProtection="1"/>
    <xf numFmtId="3" fontId="33" fillId="0" borderId="0" xfId="2" applyNumberFormat="1" applyFont="1" applyFill="1" applyAlignment="1" applyProtection="1"/>
    <xf numFmtId="0" fontId="33" fillId="0" borderId="0" xfId="2" applyFont="1" applyProtection="1"/>
    <xf numFmtId="44" fontId="32" fillId="0" borderId="1" xfId="3" applyNumberFormat="1" applyFont="1" applyFill="1" applyBorder="1" applyAlignment="1" applyProtection="1">
      <alignment vertical="center"/>
    </xf>
    <xf numFmtId="0" fontId="0" fillId="0" borderId="0" xfId="0" applyAlignment="1" applyProtection="1"/>
    <xf numFmtId="0" fontId="27" fillId="0" borderId="0" xfId="0" applyFont="1" applyAlignment="1" applyProtection="1"/>
    <xf numFmtId="0" fontId="27" fillId="0" borderId="0" xfId="0" applyFont="1" applyFill="1" applyAlignment="1" applyProtection="1"/>
    <xf numFmtId="0" fontId="7" fillId="0" borderId="0" xfId="0" applyFont="1" applyFill="1" applyAlignment="1" applyProtection="1"/>
    <xf numFmtId="0" fontId="7" fillId="0" borderId="0" xfId="0" applyFont="1" applyAlignment="1" applyProtection="1">
      <alignment vertical="center"/>
    </xf>
    <xf numFmtId="0" fontId="5" fillId="0" borderId="0" xfId="0" applyFont="1" applyAlignment="1" applyProtection="1"/>
    <xf numFmtId="0" fontId="5" fillId="2" borderId="0" xfId="0" applyFont="1" applyFill="1" applyAlignment="1" applyProtection="1"/>
    <xf numFmtId="0" fontId="21" fillId="2" borderId="1" xfId="0" applyFont="1" applyFill="1" applyBorder="1" applyAlignment="1" applyProtection="1">
      <alignment horizontal="left" vertical="center"/>
    </xf>
    <xf numFmtId="44" fontId="6" fillId="0" borderId="0" xfId="0" applyNumberFormat="1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7" fillId="0" borderId="0" xfId="0" applyFont="1" applyFill="1" applyProtection="1"/>
    <xf numFmtId="0" fontId="9" fillId="0" borderId="11" xfId="0" applyFont="1" applyBorder="1" applyAlignment="1" applyProtection="1">
      <alignment horizontal="center"/>
      <protection locked="0"/>
    </xf>
    <xf numFmtId="0" fontId="5" fillId="0" borderId="17" xfId="0" applyFont="1" applyFill="1" applyBorder="1" applyAlignment="1" applyProtection="1">
      <alignment vertical="center"/>
    </xf>
    <xf numFmtId="0" fontId="22" fillId="5" borderId="4" xfId="0" applyFont="1" applyFill="1" applyBorder="1" applyAlignment="1" applyProtection="1">
      <alignment horizontal="center" vertical="center" wrapText="1"/>
    </xf>
    <xf numFmtId="0" fontId="22" fillId="5" borderId="0" xfId="0" applyFont="1" applyFill="1" applyBorder="1" applyAlignment="1" applyProtection="1">
      <alignment horizontal="center" vertical="center" wrapText="1"/>
    </xf>
    <xf numFmtId="2" fontId="26" fillId="0" borderId="0" xfId="0" applyNumberFormat="1" applyFont="1" applyFill="1" applyAlignment="1" applyProtection="1">
      <alignment vertical="center"/>
    </xf>
    <xf numFmtId="2" fontId="26" fillId="6" borderId="0" xfId="0" applyNumberFormat="1" applyFont="1" applyFill="1" applyAlignment="1" applyProtection="1">
      <alignment vertical="center"/>
    </xf>
    <xf numFmtId="2" fontId="26" fillId="2" borderId="0" xfId="0" applyNumberFormat="1" applyFont="1" applyFill="1" applyAlignment="1" applyProtection="1">
      <alignment vertical="center"/>
    </xf>
    <xf numFmtId="0" fontId="21" fillId="2" borderId="18" xfId="0" applyFont="1" applyFill="1" applyBorder="1" applyAlignment="1" applyProtection="1">
      <alignment horizontal="left" vertical="center"/>
    </xf>
    <xf numFmtId="4" fontId="10" fillId="0" borderId="0" xfId="1" applyNumberFormat="1" applyFont="1" applyFill="1" applyBorder="1" applyAlignment="1" applyProtection="1">
      <alignment horizontal="center" vertical="center"/>
    </xf>
    <xf numFmtId="44" fontId="21" fillId="2" borderId="0" xfId="3" quotePrefix="1" applyFont="1" applyFill="1" applyBorder="1" applyAlignment="1" applyProtection="1">
      <alignment horizontal="left" vertical="center"/>
    </xf>
    <xf numFmtId="44" fontId="22" fillId="5" borderId="4" xfId="3" applyFont="1" applyFill="1" applyBorder="1" applyAlignment="1" applyProtection="1">
      <alignment horizontal="center" vertical="center" wrapText="1"/>
    </xf>
    <xf numFmtId="44" fontId="22" fillId="5" borderId="0" xfId="3" applyFont="1" applyFill="1" applyBorder="1" applyAlignment="1" applyProtection="1">
      <alignment horizontal="center" vertical="center" wrapText="1"/>
    </xf>
    <xf numFmtId="44" fontId="32" fillId="0" borderId="0" xfId="3" applyNumberFormat="1" applyFont="1" applyFill="1" applyBorder="1" applyAlignment="1" applyProtection="1">
      <alignment vertical="center"/>
    </xf>
    <xf numFmtId="44" fontId="34" fillId="8" borderId="2" xfId="5" applyNumberFormat="1" applyFont="1" applyFill="1" applyBorder="1" applyAlignment="1" applyProtection="1">
      <alignment horizontal="center" vertical="center"/>
    </xf>
    <xf numFmtId="0" fontId="15" fillId="0" borderId="11" xfId="0" applyFont="1" applyBorder="1" applyAlignment="1" applyProtection="1">
      <alignment horizontal="center" wrapText="1"/>
      <protection locked="0"/>
    </xf>
    <xf numFmtId="0" fontId="43" fillId="2" borderId="0" xfId="0" applyFont="1" applyFill="1" applyAlignment="1" applyProtection="1">
      <alignment vertical="center"/>
    </xf>
    <xf numFmtId="0" fontId="44" fillId="0" borderId="10" xfId="1" applyFont="1" applyFill="1" applyBorder="1" applyAlignment="1" applyProtection="1">
      <alignment vertical="center"/>
    </xf>
    <xf numFmtId="0" fontId="42" fillId="0" borderId="17" xfId="0" applyFont="1" applyFill="1" applyBorder="1" applyAlignment="1" applyProtection="1">
      <alignment vertical="center"/>
    </xf>
    <xf numFmtId="0" fontId="43" fillId="0" borderId="0" xfId="0" applyFont="1" applyFill="1" applyAlignment="1" applyProtection="1">
      <alignment vertical="center"/>
    </xf>
    <xf numFmtId="2" fontId="43" fillId="2" borderId="0" xfId="0" applyNumberFormat="1" applyFont="1" applyFill="1" applyAlignment="1" applyProtection="1">
      <alignment vertical="center"/>
    </xf>
    <xf numFmtId="44" fontId="27" fillId="8" borderId="20" xfId="3" applyNumberFormat="1" applyFont="1" applyFill="1" applyBorder="1" applyAlignment="1" applyProtection="1">
      <alignment horizontal="center" vertical="center"/>
    </xf>
    <xf numFmtId="9" fontId="21" fillId="0" borderId="0" xfId="6" applyFont="1" applyFill="1" applyBorder="1" applyAlignment="1" applyProtection="1">
      <alignment horizontal="center"/>
    </xf>
    <xf numFmtId="0" fontId="6" fillId="0" borderId="20" xfId="0" applyFont="1" applyFill="1" applyBorder="1" applyAlignment="1" applyProtection="1">
      <alignment vertical="center"/>
    </xf>
    <xf numFmtId="0" fontId="20" fillId="5" borderId="0" xfId="0" applyFont="1" applyFill="1" applyAlignment="1">
      <alignment horizontal="center"/>
    </xf>
    <xf numFmtId="0" fontId="23" fillId="0" borderId="0" xfId="0" applyFont="1"/>
    <xf numFmtId="0" fontId="21" fillId="2" borderId="1" xfId="0" applyFont="1" applyFill="1" applyBorder="1" applyAlignment="1">
      <alignment horizontal="left" vertical="center"/>
    </xf>
    <xf numFmtId="9" fontId="21" fillId="2" borderId="18" xfId="4" applyFont="1" applyFill="1" applyBorder="1" applyAlignment="1" applyProtection="1">
      <alignment horizontal="left" vertical="center"/>
    </xf>
    <xf numFmtId="44" fontId="34" fillId="2" borderId="0" xfId="5" applyNumberFormat="1" applyFont="1" applyFill="1" applyBorder="1" applyAlignment="1" applyProtection="1">
      <alignment horizontal="center" vertical="center"/>
    </xf>
    <xf numFmtId="44" fontId="41" fillId="2" borderId="0" xfId="3" quotePrefix="1" applyFont="1" applyFill="1" applyBorder="1" applyAlignment="1" applyProtection="1">
      <alignment horizontal="left" vertical="center"/>
    </xf>
    <xf numFmtId="0" fontId="21" fillId="2" borderId="1" xfId="0" applyFont="1" applyFill="1" applyBorder="1" applyAlignment="1">
      <alignment horizontal="left" vertical="center" wrapText="1"/>
    </xf>
    <xf numFmtId="44" fontId="27" fillId="8" borderId="19" xfId="5" applyNumberFormat="1" applyFont="1" applyFill="1" applyBorder="1" applyAlignment="1" applyProtection="1">
      <alignment horizontal="center" vertical="center"/>
    </xf>
    <xf numFmtId="0" fontId="48" fillId="5" borderId="4" xfId="0" applyFont="1" applyFill="1" applyBorder="1" applyAlignment="1" applyProtection="1">
      <alignment horizontal="center" vertical="center" wrapText="1"/>
    </xf>
    <xf numFmtId="0" fontId="48" fillId="5" borderId="0" xfId="0" applyFont="1" applyFill="1" applyBorder="1" applyAlignment="1" applyProtection="1">
      <alignment horizontal="center" vertical="center" wrapText="1"/>
    </xf>
    <xf numFmtId="0" fontId="41" fillId="2" borderId="1" xfId="0" applyFont="1" applyFill="1" applyBorder="1" applyAlignment="1" applyProtection="1">
      <alignment horizontal="left" vertical="center"/>
    </xf>
    <xf numFmtId="0" fontId="48" fillId="5" borderId="4" xfId="0" applyFont="1" applyFill="1" applyBorder="1" applyAlignment="1" applyProtection="1">
      <alignment horizontal="center" vertical="center"/>
    </xf>
    <xf numFmtId="0" fontId="48" fillId="5" borderId="0" xfId="0" applyFont="1" applyFill="1" applyBorder="1" applyAlignment="1" applyProtection="1">
      <alignment horizontal="center" vertical="center"/>
    </xf>
    <xf numFmtId="0" fontId="21" fillId="2" borderId="1" xfId="0" applyFont="1" applyFill="1" applyBorder="1" applyAlignment="1">
      <alignment vertical="center" wrapText="1"/>
    </xf>
    <xf numFmtId="0" fontId="5" fillId="0" borderId="20" xfId="0" applyFont="1" applyFill="1" applyBorder="1" applyAlignment="1" applyProtection="1">
      <alignment vertical="center"/>
    </xf>
    <xf numFmtId="44" fontId="27" fillId="8" borderId="0" xfId="5" applyNumberFormat="1" applyFont="1" applyFill="1" applyBorder="1" applyAlignment="1" applyProtection="1">
      <alignment horizontal="center" vertical="center"/>
    </xf>
    <xf numFmtId="44" fontId="49" fillId="8" borderId="0" xfId="5" applyNumberFormat="1" applyFont="1" applyFill="1" applyBorder="1" applyAlignment="1" applyProtection="1">
      <alignment horizontal="center" vertical="center"/>
    </xf>
    <xf numFmtId="9" fontId="21" fillId="0" borderId="24" xfId="6" applyFont="1" applyFill="1" applyBorder="1" applyAlignment="1" applyProtection="1">
      <alignment horizontal="center"/>
    </xf>
    <xf numFmtId="0" fontId="13" fillId="0" borderId="10" xfId="0" applyFont="1" applyFill="1" applyBorder="1" applyAlignment="1" applyProtection="1">
      <alignment horizontal="center" vertical="center"/>
    </xf>
    <xf numFmtId="0" fontId="21" fillId="0" borderId="10" xfId="0" applyFont="1" applyFill="1" applyBorder="1" applyAlignment="1" applyProtection="1">
      <alignment horizontal="center" vertical="center"/>
    </xf>
    <xf numFmtId="0" fontId="45" fillId="0" borderId="10" xfId="0" applyFont="1" applyFill="1" applyBorder="1" applyAlignment="1" applyProtection="1">
      <alignment horizontal="center" vertical="center"/>
    </xf>
    <xf numFmtId="0" fontId="21" fillId="0" borderId="25" xfId="0" applyFont="1" applyFill="1" applyBorder="1" applyAlignment="1" applyProtection="1">
      <alignment horizontal="center" vertical="center"/>
      <protection locked="0"/>
    </xf>
    <xf numFmtId="9" fontId="21" fillId="0" borderId="2" xfId="6" applyFont="1" applyFill="1" applyBorder="1" applyAlignment="1" applyProtection="1">
      <alignment horizontal="center"/>
    </xf>
    <xf numFmtId="44" fontId="34" fillId="2" borderId="10" xfId="5" applyNumberFormat="1" applyFont="1" applyFill="1" applyBorder="1" applyAlignment="1" applyProtection="1">
      <alignment horizontal="center" vertical="center"/>
    </xf>
    <xf numFmtId="44" fontId="21" fillId="2" borderId="10" xfId="3" quotePrefix="1" applyFont="1" applyFill="1" applyBorder="1" applyAlignment="1" applyProtection="1">
      <alignment horizontal="left" vertical="center"/>
    </xf>
    <xf numFmtId="44" fontId="27" fillId="8" borderId="0" xfId="3" applyNumberFormat="1" applyFont="1" applyFill="1" applyBorder="1" applyAlignment="1" applyProtection="1">
      <alignment horizontal="center" vertical="center"/>
    </xf>
    <xf numFmtId="44" fontId="27" fillId="8" borderId="0" xfId="3" quotePrefix="1" applyNumberFormat="1" applyFont="1" applyFill="1" applyBorder="1" applyAlignment="1" applyProtection="1">
      <alignment horizontal="center" vertical="center"/>
    </xf>
    <xf numFmtId="44" fontId="27" fillId="8" borderId="26" xfId="3" applyNumberFormat="1" applyFont="1" applyFill="1" applyBorder="1" applyAlignment="1" applyProtection="1">
      <alignment horizontal="center" vertical="center"/>
    </xf>
    <xf numFmtId="44" fontId="27" fillId="8" borderId="19" xfId="3" quotePrefix="1" applyNumberFormat="1" applyFont="1" applyFill="1" applyBorder="1" applyAlignment="1" applyProtection="1">
      <alignment horizontal="center" vertical="center"/>
    </xf>
    <xf numFmtId="44" fontId="27" fillId="8" borderId="19" xfId="3" applyNumberFormat="1" applyFont="1" applyFill="1" applyBorder="1" applyAlignment="1" applyProtection="1">
      <alignment horizontal="center" vertical="center"/>
    </xf>
    <xf numFmtId="44" fontId="27" fillId="8" borderId="27" xfId="3" applyNumberFormat="1" applyFont="1" applyFill="1" applyBorder="1" applyAlignment="1" applyProtection="1">
      <alignment horizontal="center" vertical="center"/>
    </xf>
    <xf numFmtId="44" fontId="27" fillId="8" borderId="22" xfId="5" applyNumberFormat="1" applyFont="1" applyFill="1" applyBorder="1" applyAlignment="1" applyProtection="1">
      <alignment horizontal="center" vertical="center"/>
    </xf>
    <xf numFmtId="44" fontId="27" fillId="8" borderId="21" xfId="5" applyNumberFormat="1" applyFont="1" applyFill="1" applyBorder="1" applyAlignment="1" applyProtection="1">
      <alignment horizontal="center" vertical="center"/>
    </xf>
    <xf numFmtId="44" fontId="27" fillId="8" borderId="23" xfId="5" applyNumberFormat="1" applyFont="1" applyFill="1" applyBorder="1" applyAlignment="1" applyProtection="1">
      <alignment horizontal="center" vertical="center"/>
    </xf>
    <xf numFmtId="0" fontId="48" fillId="5" borderId="4" xfId="0" applyFont="1" applyFill="1" applyBorder="1" applyAlignment="1" applyProtection="1">
      <alignment horizontal="center" vertical="center" wrapText="1"/>
    </xf>
    <xf numFmtId="0" fontId="48" fillId="5" borderId="0" xfId="0" applyFont="1" applyFill="1" applyBorder="1" applyAlignment="1" applyProtection="1">
      <alignment horizontal="center" vertical="center" wrapText="1"/>
    </xf>
    <xf numFmtId="44" fontId="27" fillId="8" borderId="14" xfId="3" applyNumberFormat="1" applyFont="1" applyFill="1" applyBorder="1" applyAlignment="1" applyProtection="1">
      <alignment horizontal="center" vertical="center"/>
    </xf>
    <xf numFmtId="0" fontId="20" fillId="2" borderId="0" xfId="0" applyFont="1" applyFill="1" applyAlignment="1" applyProtection="1">
      <alignment horizontal="center"/>
    </xf>
    <xf numFmtId="0" fontId="20" fillId="5" borderId="28" xfId="0" applyFont="1" applyFill="1" applyBorder="1" applyAlignment="1" applyProtection="1">
      <alignment horizontal="center"/>
    </xf>
    <xf numFmtId="0" fontId="20" fillId="5" borderId="29" xfId="0" applyFont="1" applyFill="1" applyBorder="1" applyAlignment="1" applyProtection="1">
      <alignment horizontal="center"/>
    </xf>
    <xf numFmtId="4" fontId="18" fillId="5" borderId="4" xfId="0" applyNumberFormat="1" applyFont="1" applyFill="1" applyBorder="1" applyAlignment="1" applyProtection="1">
      <alignment horizontal="center" vertical="center" wrapText="1"/>
    </xf>
    <xf numFmtId="4" fontId="18" fillId="5" borderId="0" xfId="0" applyNumberFormat="1" applyFont="1" applyFill="1" applyBorder="1" applyAlignment="1" applyProtection="1">
      <alignment horizontal="center" vertical="center" wrapText="1"/>
    </xf>
    <xf numFmtId="4" fontId="46" fillId="5" borderId="0" xfId="0" applyNumberFormat="1" applyFont="1" applyFill="1" applyBorder="1" applyAlignment="1" applyProtection="1">
      <alignment horizontal="center" vertical="center" wrapText="1"/>
    </xf>
    <xf numFmtId="0" fontId="48" fillId="5" borderId="4" xfId="0" applyFont="1" applyFill="1" applyBorder="1" applyAlignment="1" applyProtection="1">
      <alignment horizontal="center" vertical="center" wrapText="1"/>
    </xf>
    <xf numFmtId="0" fontId="48" fillId="5" borderId="26" xfId="0" applyFont="1" applyFill="1" applyBorder="1" applyAlignment="1" applyProtection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4" fontId="46" fillId="5" borderId="13" xfId="0" applyNumberFormat="1" applyFont="1" applyFill="1" applyBorder="1" applyAlignment="1" applyProtection="1">
      <alignment horizontal="center" vertical="center" wrapText="1"/>
    </xf>
    <xf numFmtId="0" fontId="48" fillId="5" borderId="13" xfId="0" applyFont="1" applyFill="1" applyBorder="1" applyAlignment="1" applyProtection="1">
      <alignment horizontal="center" vertical="center" wrapText="1"/>
    </xf>
    <xf numFmtId="0" fontId="48" fillId="5" borderId="0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11" fillId="5" borderId="0" xfId="0" applyFont="1" applyFill="1" applyBorder="1" applyAlignment="1" applyProtection="1">
      <alignment horizontal="center" vertical="center" wrapText="1"/>
    </xf>
    <xf numFmtId="0" fontId="35" fillId="0" borderId="0" xfId="0" applyFont="1" applyAlignment="1">
      <alignment horizontal="justify" vertical="center" wrapText="1"/>
    </xf>
    <xf numFmtId="0" fontId="40" fillId="0" borderId="0" xfId="0" applyFont="1" applyAlignment="1">
      <alignment vertical="center" wrapText="1"/>
    </xf>
    <xf numFmtId="4" fontId="19" fillId="4" borderId="0" xfId="1" applyNumberFormat="1" applyFont="1" applyFill="1" applyBorder="1" applyAlignment="1" applyProtection="1">
      <alignment horizontal="center" vertical="center" wrapText="1"/>
    </xf>
    <xf numFmtId="0" fontId="0" fillId="4" borderId="0" xfId="0" applyFill="1" applyAlignment="1" applyProtection="1">
      <alignment horizontal="center" wrapText="1"/>
    </xf>
    <xf numFmtId="0" fontId="22" fillId="5" borderId="5" xfId="0" applyFont="1" applyFill="1" applyBorder="1" applyAlignment="1" applyProtection="1">
      <alignment horizontal="center" vertical="center" wrapText="1"/>
    </xf>
    <xf numFmtId="0" fontId="20" fillId="5" borderId="0" xfId="0" applyFont="1" applyFill="1" applyBorder="1" applyAlignment="1" applyProtection="1">
      <alignment horizontal="center" vertical="center"/>
    </xf>
    <xf numFmtId="0" fontId="23" fillId="5" borderId="0" xfId="0" applyFont="1" applyFill="1" applyBorder="1" applyAlignment="1" applyProtection="1">
      <alignment horizontal="center" vertical="center"/>
    </xf>
    <xf numFmtId="0" fontId="25" fillId="4" borderId="0" xfId="0" applyFont="1" applyFill="1" applyBorder="1" applyAlignment="1" applyProtection="1">
      <alignment horizontal="left"/>
    </xf>
    <xf numFmtId="0" fontId="27" fillId="4" borderId="0" xfId="0" applyFont="1" applyFill="1" applyAlignment="1" applyProtection="1"/>
    <xf numFmtId="0" fontId="22" fillId="5" borderId="3" xfId="0" applyFont="1" applyFill="1" applyBorder="1" applyAlignment="1" applyProtection="1">
      <alignment horizontal="center" vertical="center" wrapText="1"/>
    </xf>
    <xf numFmtId="4" fontId="9" fillId="0" borderId="0" xfId="1" applyNumberFormat="1" applyFont="1" applyFill="1" applyBorder="1" applyAlignment="1" applyProtection="1">
      <alignment horizontal="center" vertical="center"/>
    </xf>
    <xf numFmtId="4" fontId="10" fillId="0" borderId="0" xfId="1" applyNumberFormat="1" applyFont="1" applyFill="1" applyBorder="1" applyAlignment="1" applyProtection="1">
      <alignment horizontal="center" vertical="center"/>
    </xf>
    <xf numFmtId="0" fontId="15" fillId="0" borderId="11" xfId="0" applyFont="1" applyBorder="1" applyAlignment="1" applyProtection="1">
      <alignment horizontal="left" vertical="center" wrapText="1"/>
      <protection locked="0"/>
    </xf>
    <xf numFmtId="0" fontId="15" fillId="0" borderId="11" xfId="0" applyFont="1" applyBorder="1" applyAlignment="1" applyProtection="1">
      <alignment wrapText="1"/>
      <protection locked="0"/>
    </xf>
    <xf numFmtId="0" fontId="31" fillId="4" borderId="0" xfId="0" applyFont="1" applyFill="1" applyBorder="1" applyAlignment="1" applyProtection="1">
      <alignment horizontal="left" vertical="center" wrapText="1"/>
    </xf>
    <xf numFmtId="0" fontId="30" fillId="4" borderId="0" xfId="0" applyFont="1" applyFill="1" applyAlignment="1" applyProtection="1">
      <alignment horizontal="left" vertical="center" wrapText="1"/>
    </xf>
    <xf numFmtId="0" fontId="15" fillId="0" borderId="11" xfId="0" applyFont="1" applyBorder="1" applyAlignment="1" applyProtection="1">
      <alignment horizontal="left" wrapText="1"/>
      <protection locked="0"/>
    </xf>
    <xf numFmtId="0" fontId="25" fillId="4" borderId="0" xfId="0" applyFont="1" applyFill="1" applyBorder="1" applyAlignment="1" applyProtection="1">
      <alignment horizontal="left" wrapText="1"/>
    </xf>
    <xf numFmtId="0" fontId="0" fillId="0" borderId="0" xfId="0" applyAlignment="1" applyProtection="1">
      <alignment wrapText="1"/>
    </xf>
    <xf numFmtId="4" fontId="46" fillId="5" borderId="12" xfId="0" applyNumberFormat="1" applyFont="1" applyFill="1" applyBorder="1" applyAlignment="1" applyProtection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4" fontId="46" fillId="5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7">
    <cellStyle name="Comma" xfId="5" builtinId="3"/>
    <cellStyle name="Currency" xfId="3" builtinId="4"/>
    <cellStyle name="Normal" xfId="0" builtinId="0"/>
    <cellStyle name="Normal 2" xfId="2" xr:uid="{00000000-0005-0000-0000-000003000000}"/>
    <cellStyle name="Normal_Geral 01.11.98" xfId="1" xr:uid="{00000000-0005-0000-0000-000004000000}"/>
    <cellStyle name="Percent" xfId="6" builtinId="5"/>
    <cellStyle name="Percent 2" xfId="4" xr:uid="{00000000-0005-0000-0000-000006000000}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6146800</xdr:colOff>
      <xdr:row>0</xdr:row>
      <xdr:rowOff>165743</xdr:rowOff>
    </xdr:from>
    <xdr:to>
      <xdr:col>9</xdr:col>
      <xdr:colOff>366111</xdr:colOff>
      <xdr:row>1</xdr:row>
      <xdr:rowOff>701924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3800" y="165743"/>
          <a:ext cx="3947511" cy="1018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  <pageSetUpPr fitToPage="1"/>
  </sheetPr>
  <dimension ref="A1:AB376"/>
  <sheetViews>
    <sheetView showGridLines="0" tabSelected="1" zoomScale="75" zoomScaleNormal="75" workbookViewId="0">
      <pane ySplit="2" topLeftCell="A3" activePane="bottomLeft" state="frozen"/>
      <selection pane="bottomLeft" activeCell="G8" sqref="G8:M8"/>
    </sheetView>
  </sheetViews>
  <sheetFormatPr defaultRowHeight="12.75"/>
  <cols>
    <col min="1" max="1" width="1.140625" style="11" customWidth="1"/>
    <col min="2" max="2" width="0.7109375" style="2" customWidth="1"/>
    <col min="3" max="3" width="106.7109375" style="2" customWidth="1"/>
    <col min="4" max="4" width="3.42578125" style="2" hidden="1" customWidth="1"/>
    <col min="5" max="5" width="21.7109375" style="8" hidden="1" customWidth="1"/>
    <col min="6" max="6" width="75.140625" style="8" hidden="1" customWidth="1"/>
    <col min="7" max="8" width="17.7109375" style="2" customWidth="1"/>
    <col min="9" max="9" width="3.85546875" style="2" customWidth="1"/>
    <col min="10" max="10" width="20" style="2" customWidth="1"/>
    <col min="11" max="11" width="21.140625" style="2" customWidth="1"/>
    <col min="12" max="12" width="3.7109375" style="2" customWidth="1"/>
    <col min="13" max="13" width="27.85546875" style="2" customWidth="1"/>
    <col min="14" max="14" width="0.7109375" style="2" customWidth="1"/>
    <col min="15" max="15" width="2.7109375" style="1" customWidth="1"/>
    <col min="16" max="16" width="22.42578125" style="1" hidden="1" customWidth="1"/>
    <col min="17" max="17" width="9.140625" style="1" hidden="1" customWidth="1"/>
    <col min="18" max="18" width="18.42578125" style="1" hidden="1" customWidth="1"/>
    <col min="19" max="28" width="9.140625" style="1" hidden="1" customWidth="1"/>
    <col min="29" max="16384" width="9.140625" style="1"/>
  </cols>
  <sheetData>
    <row r="1" spans="1:19" s="2" customFormat="1" ht="38.25" customHeight="1">
      <c r="A1" s="11"/>
      <c r="B1" s="3"/>
      <c r="E1" s="4"/>
      <c r="F1" s="4"/>
    </row>
    <row r="2" spans="1:19" s="36" customFormat="1" ht="58.5" customHeight="1">
      <c r="A2" s="38"/>
      <c r="B2" s="39"/>
      <c r="E2" s="40"/>
      <c r="F2" s="40"/>
    </row>
    <row r="3" spans="1:19" s="2" customFormat="1" ht="23.1" customHeight="1">
      <c r="A3" s="11"/>
      <c r="B3" s="42"/>
      <c r="C3" s="143" t="s">
        <v>8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41"/>
      <c r="P3" s="36"/>
    </row>
    <row r="4" spans="1:19" s="2" customFormat="1" ht="23.1" customHeight="1">
      <c r="A4" s="11"/>
      <c r="B4" s="42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41"/>
    </row>
    <row r="5" spans="1:19" s="2" customFormat="1" ht="20.25" customHeight="1">
      <c r="A5" s="11"/>
      <c r="B5" s="3"/>
      <c r="C5" s="151" t="s">
        <v>7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</row>
    <row r="6" spans="1:19" s="2" customFormat="1" ht="15.75">
      <c r="A6" s="11"/>
      <c r="B6" s="3"/>
      <c r="C6" s="152" t="s">
        <v>203</v>
      </c>
      <c r="D6" s="152"/>
      <c r="E6" s="152"/>
      <c r="F6" s="152"/>
      <c r="G6" s="152"/>
      <c r="H6" s="152"/>
      <c r="I6" s="152"/>
      <c r="J6" s="152"/>
      <c r="K6" s="152"/>
      <c r="L6" s="152"/>
      <c r="M6" s="152"/>
    </row>
    <row r="7" spans="1:19" s="2" customFormat="1" ht="3.75" customHeight="1">
      <c r="A7" s="11"/>
      <c r="B7" s="3"/>
      <c r="C7" s="34"/>
      <c r="D7" s="74"/>
      <c r="E7" s="34"/>
      <c r="F7" s="34"/>
      <c r="G7" s="34"/>
      <c r="H7" s="34"/>
      <c r="I7" s="34"/>
      <c r="J7" s="34"/>
      <c r="K7" s="34"/>
      <c r="L7" s="34"/>
      <c r="M7" s="34"/>
    </row>
    <row r="8" spans="1:19" s="55" customFormat="1" ht="21">
      <c r="B8" s="148" t="s">
        <v>12</v>
      </c>
      <c r="C8" s="149"/>
      <c r="D8" s="149"/>
      <c r="E8" s="149"/>
      <c r="F8" s="44"/>
      <c r="G8" s="157"/>
      <c r="H8" s="157"/>
      <c r="I8" s="157"/>
      <c r="J8" s="157"/>
      <c r="K8" s="157"/>
      <c r="L8" s="157"/>
      <c r="M8" s="157"/>
    </row>
    <row r="9" spans="1:19" s="55" customFormat="1" ht="5.0999999999999996" customHeight="1">
      <c r="B9" s="56"/>
      <c r="C9" s="56"/>
      <c r="D9" s="56"/>
      <c r="E9" s="57"/>
      <c r="F9" s="58"/>
      <c r="G9" s="58"/>
      <c r="H9" s="58"/>
      <c r="I9" s="59"/>
      <c r="J9" s="59"/>
      <c r="K9" s="59"/>
      <c r="L9" s="59"/>
      <c r="M9" s="59"/>
    </row>
    <row r="10" spans="1:19" s="55" customFormat="1" ht="21">
      <c r="B10" s="148" t="s">
        <v>13</v>
      </c>
      <c r="C10" s="149"/>
      <c r="D10" s="149"/>
      <c r="E10" s="149"/>
      <c r="F10" s="44"/>
      <c r="G10" s="157"/>
      <c r="H10" s="157"/>
      <c r="I10" s="157"/>
      <c r="J10" s="157"/>
      <c r="K10" s="157"/>
      <c r="L10" s="157"/>
      <c r="M10" s="157"/>
    </row>
    <row r="11" spans="1:19" s="55" customFormat="1" ht="5.0999999999999996" customHeight="1">
      <c r="B11" s="56"/>
      <c r="C11" s="56"/>
      <c r="D11" s="56"/>
      <c r="E11" s="57"/>
      <c r="F11" s="58"/>
      <c r="G11" s="58"/>
      <c r="H11" s="58"/>
      <c r="I11" s="59"/>
      <c r="J11" s="59"/>
      <c r="K11" s="59"/>
      <c r="L11" s="59"/>
      <c r="M11" s="59"/>
    </row>
    <row r="12" spans="1:19" s="55" customFormat="1" ht="21">
      <c r="B12" s="148" t="s">
        <v>15</v>
      </c>
      <c r="C12" s="149"/>
      <c r="D12" s="149"/>
      <c r="E12" s="149"/>
      <c r="F12" s="44"/>
      <c r="G12" s="80"/>
      <c r="H12" s="45" t="s">
        <v>16</v>
      </c>
      <c r="I12" s="154"/>
      <c r="J12" s="154"/>
      <c r="K12" s="154"/>
      <c r="L12" s="154"/>
      <c r="M12" s="154"/>
    </row>
    <row r="13" spans="1:19" s="55" customFormat="1" ht="5.0999999999999996" customHeight="1">
      <c r="B13" s="56"/>
      <c r="C13" s="56"/>
      <c r="D13" s="56"/>
      <c r="E13" s="57"/>
      <c r="F13" s="58"/>
      <c r="G13" s="58"/>
      <c r="H13" s="58"/>
      <c r="I13" s="59"/>
      <c r="J13" s="59"/>
      <c r="K13" s="59"/>
      <c r="L13" s="59"/>
      <c r="M13" s="59"/>
    </row>
    <row r="14" spans="1:19" s="55" customFormat="1" ht="21">
      <c r="B14" s="148" t="s">
        <v>14</v>
      </c>
      <c r="C14" s="149"/>
      <c r="D14" s="149"/>
      <c r="E14" s="149"/>
      <c r="F14" s="44"/>
      <c r="G14" s="153"/>
      <c r="H14" s="153"/>
      <c r="I14" s="153"/>
      <c r="J14" s="153"/>
      <c r="K14" s="158" t="s">
        <v>17</v>
      </c>
      <c r="L14" s="159"/>
      <c r="M14" s="66"/>
    </row>
    <row r="15" spans="1:19" s="55" customFormat="1" ht="5.0999999999999996" customHeight="1">
      <c r="B15" s="56"/>
      <c r="C15" s="56"/>
      <c r="D15" s="56"/>
      <c r="E15" s="57"/>
      <c r="F15" s="58"/>
      <c r="G15" s="58"/>
      <c r="H15" s="58"/>
      <c r="I15" s="59"/>
      <c r="J15" s="59"/>
      <c r="K15" s="59"/>
      <c r="L15" s="59"/>
      <c r="M15" s="59"/>
    </row>
    <row r="16" spans="1:19" s="60" customFormat="1" ht="19.5" customHeight="1">
      <c r="B16" s="155" t="s">
        <v>19</v>
      </c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61"/>
      <c r="O16" s="61"/>
      <c r="P16" s="61"/>
      <c r="Q16" s="61"/>
      <c r="R16" s="61"/>
      <c r="S16" s="61"/>
    </row>
    <row r="17" spans="1:18" s="2" customFormat="1" ht="3.75" customHeight="1">
      <c r="A17" s="11"/>
      <c r="B17" s="3"/>
      <c r="C17" s="13"/>
      <c r="D17" s="13"/>
      <c r="E17" s="14"/>
      <c r="F17" s="14"/>
      <c r="G17" s="13"/>
      <c r="H17" s="13"/>
      <c r="I17" s="13"/>
      <c r="J17" s="13"/>
      <c r="K17" s="13"/>
      <c r="L17" s="13"/>
      <c r="M17" s="13"/>
    </row>
    <row r="18" spans="1:18" s="2" customFormat="1" ht="4.5" customHeight="1">
      <c r="A18" s="11"/>
      <c r="B18" s="5"/>
      <c r="C18" s="15"/>
      <c r="D18" s="15"/>
      <c r="E18" s="16"/>
      <c r="F18" s="16"/>
      <c r="G18" s="16"/>
      <c r="H18" s="16"/>
      <c r="I18" s="16"/>
      <c r="J18" s="16"/>
      <c r="K18" s="16"/>
      <c r="L18" s="16"/>
      <c r="M18" s="16"/>
      <c r="N18" s="35"/>
    </row>
    <row r="19" spans="1:18" s="2" customFormat="1" ht="24.95" customHeight="1">
      <c r="A19" s="11"/>
      <c r="B19" s="27"/>
      <c r="C19" s="134" t="s">
        <v>247</v>
      </c>
      <c r="D19" s="76"/>
      <c r="E19" s="136" t="s">
        <v>50</v>
      </c>
      <c r="F19" s="132"/>
      <c r="G19" s="129"/>
      <c r="H19" s="139"/>
      <c r="I19" s="129"/>
      <c r="J19" s="139"/>
      <c r="K19" s="29" t="s">
        <v>1</v>
      </c>
      <c r="L19" s="30"/>
      <c r="M19" s="29" t="s">
        <v>23</v>
      </c>
      <c r="N19" s="88"/>
      <c r="P19" s="63"/>
      <c r="R19" s="70"/>
    </row>
    <row r="20" spans="1:18" s="2" customFormat="1" ht="24.95" customHeight="1">
      <c r="A20" s="11"/>
      <c r="B20" s="27"/>
      <c r="C20" s="135"/>
      <c r="D20" s="77"/>
      <c r="E20" s="137"/>
      <c r="F20" s="138"/>
      <c r="G20" s="140"/>
      <c r="H20" s="140"/>
      <c r="I20" s="140"/>
      <c r="J20" s="140"/>
      <c r="K20" s="29" t="s">
        <v>338</v>
      </c>
      <c r="L20" s="30"/>
      <c r="M20" s="29" t="s">
        <v>3</v>
      </c>
      <c r="N20" s="88"/>
      <c r="P20" s="63"/>
      <c r="R20" s="70"/>
    </row>
    <row r="21" spans="1:18" s="33" customFormat="1" ht="18.95" customHeight="1">
      <c r="A21" s="32"/>
      <c r="B21" s="43"/>
      <c r="C21" s="92" t="s">
        <v>204</v>
      </c>
      <c r="D21" s="94" t="s">
        <v>46</v>
      </c>
      <c r="E21" s="114">
        <v>11.97</v>
      </c>
      <c r="F21" s="111">
        <v>0.13</v>
      </c>
      <c r="G21" s="108"/>
      <c r="H21" s="46"/>
      <c r="I21" s="26"/>
      <c r="J21" s="46"/>
      <c r="K21" s="23"/>
      <c r="L21" s="26"/>
      <c r="M21" s="25">
        <f>(E21*K21)</f>
        <v>0</v>
      </c>
      <c r="N21" s="50"/>
      <c r="R21" s="72">
        <f t="shared" ref="R21" si="0">E21/(1+F21)</f>
        <v>10.592920353982302</v>
      </c>
    </row>
    <row r="22" spans="1:18" s="33" customFormat="1" ht="18.95" customHeight="1">
      <c r="A22" s="32"/>
      <c r="B22" s="43"/>
      <c r="C22" s="92" t="s">
        <v>237</v>
      </c>
      <c r="D22" s="75" t="s">
        <v>46</v>
      </c>
      <c r="E22" s="114">
        <v>9.98</v>
      </c>
      <c r="F22" s="111">
        <v>0.13</v>
      </c>
      <c r="G22" s="108"/>
      <c r="H22" s="46"/>
      <c r="I22" s="26"/>
      <c r="J22" s="46"/>
      <c r="K22" s="23"/>
      <c r="L22" s="26"/>
      <c r="M22" s="25">
        <f>(E22*K22)</f>
        <v>0</v>
      </c>
      <c r="N22" s="67"/>
      <c r="R22" s="72">
        <f>E22/(1+F22)</f>
        <v>8.8318584070796469</v>
      </c>
    </row>
    <row r="23" spans="1:18" s="33" customFormat="1" ht="18.95" customHeight="1">
      <c r="A23" s="32"/>
      <c r="B23" s="43"/>
      <c r="C23" s="92" t="s">
        <v>236</v>
      </c>
      <c r="D23" s="75" t="s">
        <v>46</v>
      </c>
      <c r="E23" s="114">
        <v>9.98</v>
      </c>
      <c r="F23" s="111">
        <v>0.13</v>
      </c>
      <c r="G23" s="108"/>
      <c r="H23" s="46"/>
      <c r="I23" s="26"/>
      <c r="J23" s="46"/>
      <c r="K23" s="23"/>
      <c r="L23" s="26"/>
      <c r="M23" s="25">
        <f>(E23*K23)</f>
        <v>0</v>
      </c>
      <c r="N23" s="67"/>
      <c r="R23" s="72">
        <f>E23/(1+F23)</f>
        <v>8.8318584070796469</v>
      </c>
    </row>
    <row r="24" spans="1:18" s="33" customFormat="1" ht="18.95" customHeight="1">
      <c r="A24" s="32"/>
      <c r="B24" s="43"/>
      <c r="C24" s="73" t="s">
        <v>238</v>
      </c>
      <c r="D24" s="75" t="s">
        <v>45</v>
      </c>
      <c r="E24" s="114">
        <v>11.99</v>
      </c>
      <c r="F24" s="111">
        <v>0.13</v>
      </c>
      <c r="G24" s="108"/>
      <c r="H24" s="46"/>
      <c r="I24" s="26"/>
      <c r="J24" s="46"/>
      <c r="K24" s="23"/>
      <c r="L24" s="26"/>
      <c r="M24" s="25">
        <f t="shared" ref="M24:M30" si="1">(E24*K24)</f>
        <v>0</v>
      </c>
      <c r="N24" s="67"/>
      <c r="R24" s="72">
        <f t="shared" ref="R24:R30" si="2">E24/(1+F24)</f>
        <v>10.610619469026551</v>
      </c>
    </row>
    <row r="25" spans="1:18" s="33" customFormat="1" ht="18.95" customHeight="1">
      <c r="A25" s="32"/>
      <c r="B25" s="43"/>
      <c r="C25" s="73" t="s">
        <v>239</v>
      </c>
      <c r="D25" s="75" t="s">
        <v>45</v>
      </c>
      <c r="E25" s="114">
        <v>17.98</v>
      </c>
      <c r="F25" s="111">
        <v>0.13</v>
      </c>
      <c r="G25" s="108"/>
      <c r="H25" s="46"/>
      <c r="I25" s="26"/>
      <c r="J25" s="46"/>
      <c r="K25" s="23"/>
      <c r="L25" s="26"/>
      <c r="M25" s="25">
        <f t="shared" si="1"/>
        <v>0</v>
      </c>
      <c r="N25" s="50"/>
      <c r="R25" s="72">
        <f t="shared" si="2"/>
        <v>15.911504424778762</v>
      </c>
    </row>
    <row r="26" spans="1:18" s="33" customFormat="1" ht="18.95" customHeight="1">
      <c r="A26" s="32"/>
      <c r="B26" s="43"/>
      <c r="C26" s="73" t="s">
        <v>240</v>
      </c>
      <c r="D26" s="75" t="s">
        <v>45</v>
      </c>
      <c r="E26" s="114">
        <v>9.98</v>
      </c>
      <c r="F26" s="111">
        <v>0.13</v>
      </c>
      <c r="G26" s="108"/>
      <c r="H26" s="46"/>
      <c r="I26" s="26"/>
      <c r="J26" s="46"/>
      <c r="K26" s="23"/>
      <c r="L26" s="26"/>
      <c r="M26" s="25">
        <f t="shared" si="1"/>
        <v>0</v>
      </c>
      <c r="N26" s="67"/>
      <c r="R26" s="72">
        <f t="shared" si="2"/>
        <v>8.8318584070796469</v>
      </c>
    </row>
    <row r="27" spans="1:18" s="33" customFormat="1" ht="18.95" customHeight="1">
      <c r="A27" s="32"/>
      <c r="B27" s="43"/>
      <c r="C27" s="73" t="s">
        <v>241</v>
      </c>
      <c r="D27" s="75" t="s">
        <v>45</v>
      </c>
      <c r="E27" s="114">
        <v>19.98</v>
      </c>
      <c r="F27" s="111">
        <v>0.13</v>
      </c>
      <c r="G27" s="108"/>
      <c r="H27" s="46"/>
      <c r="I27" s="26"/>
      <c r="J27" s="46"/>
      <c r="K27" s="23"/>
      <c r="L27" s="26"/>
      <c r="M27" s="25">
        <f t="shared" si="1"/>
        <v>0</v>
      </c>
      <c r="N27" s="50"/>
      <c r="R27" s="72">
        <f t="shared" si="2"/>
        <v>17.681415929203542</v>
      </c>
    </row>
    <row r="28" spans="1:18" s="33" customFormat="1" ht="18.95" customHeight="1">
      <c r="A28" s="32"/>
      <c r="B28" s="43"/>
      <c r="C28" s="73" t="s">
        <v>242</v>
      </c>
      <c r="D28" s="94" t="s">
        <v>45</v>
      </c>
      <c r="E28" s="114">
        <v>7.98</v>
      </c>
      <c r="F28" s="111">
        <v>0.13</v>
      </c>
      <c r="G28" s="108"/>
      <c r="H28" s="46"/>
      <c r="I28" s="26"/>
      <c r="J28" s="46"/>
      <c r="K28" s="23"/>
      <c r="L28" s="26"/>
      <c r="M28" s="25">
        <f t="shared" si="1"/>
        <v>0</v>
      </c>
      <c r="N28" s="50"/>
      <c r="R28" s="72">
        <f t="shared" si="2"/>
        <v>7.061946902654868</v>
      </c>
    </row>
    <row r="29" spans="1:18" s="33" customFormat="1" ht="18.95" customHeight="1">
      <c r="A29" s="32"/>
      <c r="B29" s="43"/>
      <c r="C29" s="73" t="s">
        <v>243</v>
      </c>
      <c r="D29" s="75" t="s">
        <v>47</v>
      </c>
      <c r="E29" s="114">
        <v>11.98</v>
      </c>
      <c r="F29" s="111">
        <v>0.13</v>
      </c>
      <c r="G29" s="108"/>
      <c r="H29" s="46"/>
      <c r="I29" s="26"/>
      <c r="J29" s="46"/>
      <c r="K29" s="23"/>
      <c r="L29" s="26"/>
      <c r="M29" s="25">
        <f t="shared" si="1"/>
        <v>0</v>
      </c>
      <c r="N29" s="67"/>
      <c r="R29" s="72">
        <f t="shared" si="2"/>
        <v>10.601769911504427</v>
      </c>
    </row>
    <row r="30" spans="1:18" s="33" customFormat="1" ht="18.95" customHeight="1">
      <c r="A30" s="32"/>
      <c r="B30" s="43"/>
      <c r="C30" s="73" t="s">
        <v>35</v>
      </c>
      <c r="D30" s="75" t="s">
        <v>46</v>
      </c>
      <c r="E30" s="114">
        <v>14.48</v>
      </c>
      <c r="F30" s="111">
        <v>0.13</v>
      </c>
      <c r="G30" s="108"/>
      <c r="H30" s="46"/>
      <c r="I30" s="26"/>
      <c r="J30" s="46"/>
      <c r="K30" s="23"/>
      <c r="L30" s="26"/>
      <c r="M30" s="25">
        <f t="shared" si="1"/>
        <v>0</v>
      </c>
      <c r="N30" s="50"/>
      <c r="R30" s="72">
        <f t="shared" si="2"/>
        <v>12.8141592920354</v>
      </c>
    </row>
    <row r="31" spans="1:18" s="33" customFormat="1" ht="18.95" customHeight="1">
      <c r="A31" s="32"/>
      <c r="B31" s="43"/>
      <c r="C31" s="73" t="s">
        <v>207</v>
      </c>
      <c r="D31" s="75" t="s">
        <v>46</v>
      </c>
      <c r="E31" s="114">
        <v>20.48</v>
      </c>
      <c r="F31" s="111">
        <v>0.13</v>
      </c>
      <c r="G31" s="108"/>
      <c r="H31" s="46"/>
      <c r="I31" s="26"/>
      <c r="J31" s="46"/>
      <c r="K31" s="23"/>
      <c r="L31" s="26"/>
      <c r="M31" s="25">
        <f t="shared" ref="M31" si="3">(E31*K31)</f>
        <v>0</v>
      </c>
      <c r="N31" s="67"/>
      <c r="R31" s="72">
        <f>E31/(1+F31)</f>
        <v>18.123893805309738</v>
      </c>
    </row>
    <row r="32" spans="1:18" s="33" customFormat="1" ht="18.95" customHeight="1">
      <c r="A32" s="32"/>
      <c r="B32" s="43"/>
      <c r="C32" s="73" t="s">
        <v>205</v>
      </c>
      <c r="D32" s="75" t="s">
        <v>45</v>
      </c>
      <c r="E32" s="114">
        <v>62.48</v>
      </c>
      <c r="F32" s="111">
        <v>0.13</v>
      </c>
      <c r="G32" s="108"/>
      <c r="H32" s="46"/>
      <c r="I32" s="26"/>
      <c r="J32" s="46"/>
      <c r="K32" s="23"/>
      <c r="L32" s="26"/>
      <c r="M32" s="25">
        <f>(E32*K32)</f>
        <v>0</v>
      </c>
      <c r="N32" s="50"/>
      <c r="R32" s="72">
        <f>E32/(1+F32)</f>
        <v>55.292035398230091</v>
      </c>
    </row>
    <row r="33" spans="1:18" s="33" customFormat="1" ht="18.95" customHeight="1">
      <c r="A33" s="32"/>
      <c r="B33" s="43"/>
      <c r="C33" s="73" t="s">
        <v>74</v>
      </c>
      <c r="D33" s="75" t="s">
        <v>45</v>
      </c>
      <c r="E33" s="114">
        <v>6.49</v>
      </c>
      <c r="F33" s="111">
        <v>0.23</v>
      </c>
      <c r="G33" s="108"/>
      <c r="H33" s="46"/>
      <c r="I33" s="26"/>
      <c r="J33" s="46"/>
      <c r="K33" s="23"/>
      <c r="L33" s="26"/>
      <c r="M33" s="25">
        <f t="shared" ref="M33:M72" si="4">(E33*K33)</f>
        <v>0</v>
      </c>
      <c r="N33" s="67"/>
      <c r="R33" s="72">
        <f>E33/(1+F33)</f>
        <v>5.2764227642276422</v>
      </c>
    </row>
    <row r="34" spans="1:18" s="33" customFormat="1" ht="18.95" customHeight="1">
      <c r="A34" s="32"/>
      <c r="B34" s="43"/>
      <c r="C34" s="73" t="s">
        <v>244</v>
      </c>
      <c r="D34" s="75" t="s">
        <v>45</v>
      </c>
      <c r="E34" s="114">
        <v>6.49</v>
      </c>
      <c r="F34" s="111">
        <v>0.23</v>
      </c>
      <c r="G34" s="108"/>
      <c r="H34" s="46"/>
      <c r="I34" s="26"/>
      <c r="J34" s="46"/>
      <c r="K34" s="23"/>
      <c r="L34" s="26"/>
      <c r="M34" s="25">
        <f t="shared" si="4"/>
        <v>0</v>
      </c>
      <c r="N34" s="67"/>
      <c r="R34" s="72">
        <f>E34/(1+F34)</f>
        <v>5.2764227642276422</v>
      </c>
    </row>
    <row r="35" spans="1:18" s="33" customFormat="1" ht="18.95" customHeight="1">
      <c r="A35" s="32"/>
      <c r="B35" s="43"/>
      <c r="C35" s="73" t="s">
        <v>245</v>
      </c>
      <c r="D35" s="75" t="s">
        <v>45</v>
      </c>
      <c r="E35" s="114">
        <v>6.49</v>
      </c>
      <c r="F35" s="111">
        <v>0.23</v>
      </c>
      <c r="G35" s="108"/>
      <c r="H35" s="46"/>
      <c r="I35" s="26"/>
      <c r="J35" s="46"/>
      <c r="K35" s="23"/>
      <c r="L35" s="26"/>
      <c r="M35" s="25">
        <f t="shared" si="4"/>
        <v>0</v>
      </c>
      <c r="N35" s="67"/>
      <c r="R35" s="72">
        <f>E35/(1+F35)</f>
        <v>5.2764227642276422</v>
      </c>
    </row>
    <row r="36" spans="1:18" s="33" customFormat="1" ht="18.95" customHeight="1">
      <c r="A36" s="32"/>
      <c r="B36" s="43"/>
      <c r="C36" s="62" t="s">
        <v>38</v>
      </c>
      <c r="D36" s="75" t="s">
        <v>45</v>
      </c>
      <c r="E36" s="114">
        <v>16.989999999999998</v>
      </c>
      <c r="F36" s="111">
        <v>0.23</v>
      </c>
      <c r="G36" s="108"/>
      <c r="H36" s="46"/>
      <c r="I36" s="26"/>
      <c r="J36" s="46"/>
      <c r="K36" s="23"/>
      <c r="L36" s="26"/>
      <c r="M36" s="25">
        <f t="shared" si="4"/>
        <v>0</v>
      </c>
      <c r="N36" s="67"/>
      <c r="R36" s="72">
        <f t="shared" ref="R36" si="5">E36/(1+F36)</f>
        <v>13.8130081300813</v>
      </c>
    </row>
    <row r="37" spans="1:18" s="33" customFormat="1" ht="18.95" customHeight="1">
      <c r="A37" s="32"/>
      <c r="B37" s="43"/>
      <c r="C37" s="73" t="s">
        <v>246</v>
      </c>
      <c r="D37" s="75" t="s">
        <v>45</v>
      </c>
      <c r="E37" s="114">
        <v>119</v>
      </c>
      <c r="F37" s="111">
        <v>0.23</v>
      </c>
      <c r="G37" s="108"/>
      <c r="H37" s="46"/>
      <c r="I37" s="26"/>
      <c r="J37" s="46"/>
      <c r="K37" s="23"/>
      <c r="L37" s="26"/>
      <c r="M37" s="25">
        <f t="shared" si="4"/>
        <v>0</v>
      </c>
      <c r="N37" s="67"/>
      <c r="R37" s="72">
        <f>E37/(1+F37)</f>
        <v>96.747967479674799</v>
      </c>
    </row>
    <row r="38" spans="1:18" s="33" customFormat="1" ht="18.95" customHeight="1">
      <c r="A38" s="32"/>
      <c r="B38" s="43"/>
      <c r="C38" s="73" t="s">
        <v>37</v>
      </c>
      <c r="D38" s="75" t="s">
        <v>45</v>
      </c>
      <c r="E38" s="114">
        <v>11.99</v>
      </c>
      <c r="F38" s="111">
        <v>0.23</v>
      </c>
      <c r="G38" s="108"/>
      <c r="H38" s="46"/>
      <c r="I38" s="26"/>
      <c r="J38" s="46"/>
      <c r="K38" s="23"/>
      <c r="L38" s="26"/>
      <c r="M38" s="25">
        <f t="shared" si="4"/>
        <v>0</v>
      </c>
      <c r="N38" s="67"/>
      <c r="R38" s="72">
        <f>E38/(1+F38)</f>
        <v>9.7479674796747968</v>
      </c>
    </row>
    <row r="39" spans="1:18" s="33" customFormat="1" ht="18.95" customHeight="1">
      <c r="A39" s="32"/>
      <c r="B39" s="43"/>
      <c r="C39" s="73" t="s">
        <v>36</v>
      </c>
      <c r="D39" s="75" t="s">
        <v>45</v>
      </c>
      <c r="E39" s="114">
        <v>11.99</v>
      </c>
      <c r="F39" s="111">
        <v>0.23</v>
      </c>
      <c r="G39" s="108"/>
      <c r="H39" s="46"/>
      <c r="I39" s="26"/>
      <c r="J39" s="46"/>
      <c r="K39" s="23"/>
      <c r="L39" s="26"/>
      <c r="M39" s="25">
        <f t="shared" si="4"/>
        <v>0</v>
      </c>
      <c r="N39" s="67"/>
      <c r="R39" s="72">
        <f t="shared" ref="R39" si="6">E39/(1+F39)</f>
        <v>9.7479674796747968</v>
      </c>
    </row>
    <row r="40" spans="1:18" s="2" customFormat="1" ht="18.95" customHeight="1">
      <c r="A40" s="11"/>
      <c r="B40" s="27"/>
      <c r="C40" s="62" t="s">
        <v>85</v>
      </c>
      <c r="D40" s="75" t="s">
        <v>47</v>
      </c>
      <c r="E40" s="114">
        <v>5.69</v>
      </c>
      <c r="F40" s="111">
        <v>0.23</v>
      </c>
      <c r="G40" s="107"/>
      <c r="H40" s="17"/>
      <c r="I40" s="13"/>
      <c r="J40" s="46"/>
      <c r="K40" s="23"/>
      <c r="L40" s="26"/>
      <c r="M40" s="25">
        <f t="shared" si="4"/>
        <v>0</v>
      </c>
      <c r="N40" s="50"/>
      <c r="R40" s="70">
        <f t="shared" ref="R40:R45" si="7">E40/(1+F40)</f>
        <v>4.6260162601626016</v>
      </c>
    </row>
    <row r="41" spans="1:18" s="2" customFormat="1" ht="18.95" customHeight="1">
      <c r="A41" s="11"/>
      <c r="B41" s="27"/>
      <c r="C41" s="62" t="s">
        <v>248</v>
      </c>
      <c r="D41" s="75" t="s">
        <v>47</v>
      </c>
      <c r="E41" s="114">
        <v>5.69</v>
      </c>
      <c r="F41" s="111">
        <v>0.23</v>
      </c>
      <c r="G41" s="107"/>
      <c r="H41" s="17"/>
      <c r="I41" s="13"/>
      <c r="J41" s="46"/>
      <c r="K41" s="23"/>
      <c r="L41" s="26"/>
      <c r="M41" s="25">
        <f t="shared" si="4"/>
        <v>0</v>
      </c>
      <c r="N41" s="50"/>
      <c r="R41" s="70">
        <f t="shared" si="7"/>
        <v>4.6260162601626016</v>
      </c>
    </row>
    <row r="42" spans="1:18" s="2" customFormat="1" ht="18.95" customHeight="1">
      <c r="A42" s="11"/>
      <c r="B42" s="27"/>
      <c r="C42" s="62" t="s">
        <v>249</v>
      </c>
      <c r="D42" s="75" t="s">
        <v>47</v>
      </c>
      <c r="E42" s="114">
        <v>5.69</v>
      </c>
      <c r="F42" s="111">
        <v>0.23</v>
      </c>
      <c r="G42" s="107"/>
      <c r="H42" s="17"/>
      <c r="I42" s="13"/>
      <c r="J42" s="46"/>
      <c r="K42" s="23"/>
      <c r="L42" s="26"/>
      <c r="M42" s="25">
        <f t="shared" si="4"/>
        <v>0</v>
      </c>
      <c r="N42" s="50"/>
      <c r="R42" s="70">
        <f t="shared" si="7"/>
        <v>4.6260162601626016</v>
      </c>
    </row>
    <row r="43" spans="1:18" s="2" customFormat="1" ht="18.95" customHeight="1">
      <c r="A43" s="11"/>
      <c r="B43" s="27"/>
      <c r="C43" s="62" t="s">
        <v>62</v>
      </c>
      <c r="D43" s="75" t="s">
        <v>47</v>
      </c>
      <c r="E43" s="114">
        <v>21.99</v>
      </c>
      <c r="F43" s="111">
        <v>0.23</v>
      </c>
      <c r="G43" s="107"/>
      <c r="H43" s="17"/>
      <c r="I43" s="13"/>
      <c r="J43" s="46"/>
      <c r="K43" s="23"/>
      <c r="L43" s="26"/>
      <c r="M43" s="25">
        <f t="shared" si="4"/>
        <v>0</v>
      </c>
      <c r="N43" s="50"/>
      <c r="R43" s="70">
        <f t="shared" si="7"/>
        <v>17.878048780487802</v>
      </c>
    </row>
    <row r="44" spans="1:18" s="2" customFormat="1" ht="18.95" customHeight="1">
      <c r="A44" s="11"/>
      <c r="B44" s="27"/>
      <c r="C44" s="62" t="s">
        <v>63</v>
      </c>
      <c r="D44" s="75" t="s">
        <v>47</v>
      </c>
      <c r="E44" s="114">
        <v>44.99</v>
      </c>
      <c r="F44" s="111">
        <v>0.23</v>
      </c>
      <c r="G44" s="107"/>
      <c r="H44" s="17"/>
      <c r="I44" s="13"/>
      <c r="J44" s="46"/>
      <c r="K44" s="23"/>
      <c r="L44" s="26"/>
      <c r="M44" s="25">
        <f t="shared" si="4"/>
        <v>0</v>
      </c>
      <c r="N44" s="50"/>
      <c r="R44" s="70">
        <f t="shared" si="7"/>
        <v>36.577235772357724</v>
      </c>
    </row>
    <row r="45" spans="1:18" s="2" customFormat="1" ht="18.95" customHeight="1">
      <c r="A45" s="11"/>
      <c r="B45" s="27"/>
      <c r="C45" s="62" t="s">
        <v>64</v>
      </c>
      <c r="D45" s="75" t="s">
        <v>47</v>
      </c>
      <c r="E45" s="114">
        <v>100</v>
      </c>
      <c r="F45" s="111">
        <v>0.23</v>
      </c>
      <c r="G45" s="107"/>
      <c r="H45" s="17"/>
      <c r="I45" s="13"/>
      <c r="J45" s="46"/>
      <c r="K45" s="23"/>
      <c r="L45" s="26"/>
      <c r="M45" s="25">
        <f t="shared" si="4"/>
        <v>0</v>
      </c>
      <c r="N45" s="50"/>
      <c r="R45" s="70">
        <f t="shared" si="7"/>
        <v>81.300813008130078</v>
      </c>
    </row>
    <row r="46" spans="1:18" s="2" customFormat="1" ht="18.95" customHeight="1">
      <c r="A46" s="11"/>
      <c r="B46" s="27"/>
      <c r="C46" s="62" t="s">
        <v>65</v>
      </c>
      <c r="D46" s="75" t="s">
        <v>47</v>
      </c>
      <c r="E46" s="114">
        <v>149.9</v>
      </c>
      <c r="F46" s="111">
        <v>0.23</v>
      </c>
      <c r="G46" s="107"/>
      <c r="H46" s="17"/>
      <c r="I46" s="13"/>
      <c r="J46" s="46"/>
      <c r="K46" s="23"/>
      <c r="L46" s="26"/>
      <c r="M46" s="25">
        <f t="shared" si="4"/>
        <v>0</v>
      </c>
      <c r="N46" s="50"/>
      <c r="R46" s="70">
        <f t="shared" ref="R46" si="8">E46/(1+F46)</f>
        <v>121.869918699187</v>
      </c>
    </row>
    <row r="47" spans="1:18" s="2" customFormat="1" ht="18.95" customHeight="1">
      <c r="A47" s="11"/>
      <c r="B47" s="27"/>
      <c r="C47" s="62" t="s">
        <v>66</v>
      </c>
      <c r="D47" s="75" t="s">
        <v>47</v>
      </c>
      <c r="E47" s="114">
        <v>275</v>
      </c>
      <c r="F47" s="111">
        <v>0.23</v>
      </c>
      <c r="G47" s="107"/>
      <c r="H47" s="17"/>
      <c r="I47" s="13"/>
      <c r="J47" s="46"/>
      <c r="K47" s="23"/>
      <c r="L47" s="26"/>
      <c r="M47" s="25">
        <f t="shared" si="4"/>
        <v>0</v>
      </c>
      <c r="N47" s="50"/>
      <c r="R47" s="70">
        <f>E47/(1+F47)</f>
        <v>223.57723577235774</v>
      </c>
    </row>
    <row r="48" spans="1:18" s="33" customFormat="1" ht="18.95" customHeight="1">
      <c r="A48" s="32"/>
      <c r="B48" s="43"/>
      <c r="C48" s="73" t="s">
        <v>41</v>
      </c>
      <c r="D48" s="75" t="s">
        <v>46</v>
      </c>
      <c r="E48" s="114">
        <v>66.98</v>
      </c>
      <c r="F48" s="111">
        <v>0.23</v>
      </c>
      <c r="G48" s="108"/>
      <c r="H48" s="46"/>
      <c r="I48" s="26"/>
      <c r="J48" s="46"/>
      <c r="K48" s="23"/>
      <c r="L48" s="26"/>
      <c r="M48" s="25">
        <f t="shared" si="4"/>
        <v>0</v>
      </c>
      <c r="N48" s="50"/>
      <c r="R48" s="72">
        <f>E48/(1+F48)</f>
        <v>54.455284552845534</v>
      </c>
    </row>
    <row r="49" spans="1:18" s="33" customFormat="1" ht="18.95" customHeight="1">
      <c r="A49" s="32"/>
      <c r="B49" s="43"/>
      <c r="C49" s="73" t="s">
        <v>115</v>
      </c>
      <c r="D49" s="75" t="s">
        <v>47</v>
      </c>
      <c r="E49" s="117">
        <v>9.99</v>
      </c>
      <c r="F49" s="111">
        <v>0.13</v>
      </c>
      <c r="G49" s="108"/>
      <c r="H49" s="46"/>
      <c r="I49" s="26"/>
      <c r="J49" s="46"/>
      <c r="K49" s="23"/>
      <c r="L49" s="26"/>
      <c r="M49" s="25">
        <f t="shared" si="4"/>
        <v>0</v>
      </c>
      <c r="N49" s="50"/>
      <c r="R49" s="72">
        <f>E49/(1+F49)</f>
        <v>8.840707964601771</v>
      </c>
    </row>
    <row r="50" spans="1:18" s="33" customFormat="1" ht="18.95" customHeight="1">
      <c r="A50" s="32"/>
      <c r="B50" s="43"/>
      <c r="C50" s="73" t="s">
        <v>117</v>
      </c>
      <c r="D50" s="75" t="s">
        <v>47</v>
      </c>
      <c r="E50" s="118">
        <v>16.989999999999998</v>
      </c>
      <c r="F50" s="111">
        <v>0.13</v>
      </c>
      <c r="G50" s="108"/>
      <c r="H50" s="46"/>
      <c r="I50" s="26"/>
      <c r="J50" s="46"/>
      <c r="K50" s="23"/>
      <c r="L50" s="26"/>
      <c r="M50" s="25">
        <f t="shared" si="4"/>
        <v>0</v>
      </c>
      <c r="N50" s="50"/>
      <c r="R50" s="72">
        <f t="shared" ref="R50" si="9">E50/(1+F50)</f>
        <v>15.035398230088495</v>
      </c>
    </row>
    <row r="51" spans="1:18" s="33" customFormat="1" ht="18.95" customHeight="1">
      <c r="A51" s="32"/>
      <c r="B51" s="43"/>
      <c r="C51" s="73" t="s">
        <v>120</v>
      </c>
      <c r="D51" s="75" t="s">
        <v>47</v>
      </c>
      <c r="E51" s="118">
        <v>19.989999999999998</v>
      </c>
      <c r="F51" s="111">
        <v>0.13</v>
      </c>
      <c r="G51" s="108"/>
      <c r="H51" s="46"/>
      <c r="I51" s="26"/>
      <c r="J51" s="46"/>
      <c r="K51" s="23"/>
      <c r="L51" s="26"/>
      <c r="M51" s="25">
        <f t="shared" si="4"/>
        <v>0</v>
      </c>
      <c r="N51" s="50"/>
      <c r="R51" s="72">
        <f>E51/(1+F51)</f>
        <v>17.690265486725664</v>
      </c>
    </row>
    <row r="52" spans="1:18" s="33" customFormat="1" ht="18.95" customHeight="1">
      <c r="A52" s="32"/>
      <c r="B52" s="43"/>
      <c r="C52" s="73" t="s">
        <v>122</v>
      </c>
      <c r="D52" s="75" t="s">
        <v>47</v>
      </c>
      <c r="E52" s="118">
        <v>43</v>
      </c>
      <c r="F52" s="111">
        <v>0.13</v>
      </c>
      <c r="G52" s="108"/>
      <c r="H52" s="46"/>
      <c r="I52" s="26"/>
      <c r="J52" s="46"/>
      <c r="K52" s="23"/>
      <c r="L52" s="26"/>
      <c r="M52" s="25">
        <f t="shared" si="4"/>
        <v>0</v>
      </c>
      <c r="N52" s="50"/>
      <c r="R52" s="72">
        <f>E52/(1+F52)</f>
        <v>38.053097345132748</v>
      </c>
    </row>
    <row r="53" spans="1:18" s="33" customFormat="1" ht="18.95" customHeight="1">
      <c r="A53" s="32"/>
      <c r="B53" s="43"/>
      <c r="C53" s="73" t="s">
        <v>125</v>
      </c>
      <c r="D53" s="75" t="s">
        <v>46</v>
      </c>
      <c r="E53" s="118">
        <v>107</v>
      </c>
      <c r="F53" s="111">
        <v>0.13</v>
      </c>
      <c r="G53" s="108"/>
      <c r="H53" s="46"/>
      <c r="I53" s="26"/>
      <c r="J53" s="46"/>
      <c r="K53" s="23"/>
      <c r="L53" s="26"/>
      <c r="M53" s="25">
        <f t="shared" si="4"/>
        <v>0</v>
      </c>
      <c r="N53" s="50"/>
      <c r="R53" s="72">
        <f>E53/(1+F53)</f>
        <v>94.690265486725679</v>
      </c>
    </row>
    <row r="54" spans="1:18" s="33" customFormat="1" ht="18.95" customHeight="1">
      <c r="A54" s="32"/>
      <c r="B54" s="43"/>
      <c r="C54" s="92" t="s">
        <v>135</v>
      </c>
      <c r="D54" s="75" t="s">
        <v>47</v>
      </c>
      <c r="E54" s="118">
        <v>10.99</v>
      </c>
      <c r="F54" s="111">
        <v>0.13</v>
      </c>
      <c r="G54" s="108"/>
      <c r="H54" s="46"/>
      <c r="I54" s="26"/>
      <c r="J54" s="46"/>
      <c r="K54" s="23"/>
      <c r="L54" s="26"/>
      <c r="M54" s="25">
        <f t="shared" si="4"/>
        <v>0</v>
      </c>
      <c r="N54" s="50"/>
      <c r="R54" s="72">
        <f>E54/(1+F54)</f>
        <v>9.7256637168141609</v>
      </c>
    </row>
    <row r="55" spans="1:18" s="33" customFormat="1" ht="18.95" customHeight="1">
      <c r="A55" s="32"/>
      <c r="B55" s="43"/>
      <c r="C55" s="73" t="s">
        <v>138</v>
      </c>
      <c r="D55" s="75" t="s">
        <v>47</v>
      </c>
      <c r="E55" s="117">
        <v>16.489999999999998</v>
      </c>
      <c r="F55" s="111">
        <v>0.13</v>
      </c>
      <c r="G55" s="108"/>
      <c r="H55" s="46"/>
      <c r="I55" s="26"/>
      <c r="J55" s="46"/>
      <c r="K55" s="23"/>
      <c r="L55" s="26"/>
      <c r="M55" s="25">
        <f t="shared" si="4"/>
        <v>0</v>
      </c>
      <c r="N55" s="50"/>
      <c r="R55" s="72">
        <f>E55/(1+F55)</f>
        <v>14.592920353982301</v>
      </c>
    </row>
    <row r="56" spans="1:18" s="33" customFormat="1" ht="18.95" customHeight="1">
      <c r="A56" s="32"/>
      <c r="B56" s="43"/>
      <c r="C56" s="73" t="s">
        <v>140</v>
      </c>
      <c r="D56" s="94" t="s">
        <v>45</v>
      </c>
      <c r="E56" s="117">
        <v>17.989999999999998</v>
      </c>
      <c r="F56" s="111">
        <v>0.13</v>
      </c>
      <c r="G56" s="108"/>
      <c r="H56" s="46"/>
      <c r="I56" s="26"/>
      <c r="J56" s="46"/>
      <c r="K56" s="23"/>
      <c r="L56" s="26"/>
      <c r="M56" s="25">
        <f t="shared" si="4"/>
        <v>0</v>
      </c>
      <c r="N56" s="50"/>
      <c r="R56" s="72">
        <f t="shared" ref="R56" si="10">E56/(1+F56)</f>
        <v>15.920353982300885</v>
      </c>
    </row>
    <row r="57" spans="1:18" s="33" customFormat="1" ht="18.95" customHeight="1">
      <c r="A57" s="32"/>
      <c r="B57" s="43"/>
      <c r="C57" s="73" t="s">
        <v>146</v>
      </c>
      <c r="D57" s="75" t="s">
        <v>47</v>
      </c>
      <c r="E57" s="117">
        <v>8.99</v>
      </c>
      <c r="F57" s="111">
        <v>0.13</v>
      </c>
      <c r="G57" s="108"/>
      <c r="H57" s="46"/>
      <c r="I57" s="26"/>
      <c r="J57" s="46"/>
      <c r="K57" s="23"/>
      <c r="L57" s="26"/>
      <c r="M57" s="25">
        <f t="shared" si="4"/>
        <v>0</v>
      </c>
      <c r="N57" s="50"/>
      <c r="R57" s="72">
        <f>E57/(1+F57)</f>
        <v>7.9557522123893811</v>
      </c>
    </row>
    <row r="58" spans="1:18" s="33" customFormat="1" ht="18.95" customHeight="1">
      <c r="A58" s="32"/>
      <c r="B58" s="43"/>
      <c r="C58" s="73" t="s">
        <v>151</v>
      </c>
      <c r="D58" s="75" t="s">
        <v>47</v>
      </c>
      <c r="E58" s="118">
        <v>11.99</v>
      </c>
      <c r="F58" s="111">
        <v>0.13</v>
      </c>
      <c r="G58" s="108"/>
      <c r="H58" s="46"/>
      <c r="I58" s="26"/>
      <c r="J58" s="46"/>
      <c r="K58" s="23"/>
      <c r="L58" s="26"/>
      <c r="M58" s="25">
        <f t="shared" si="4"/>
        <v>0</v>
      </c>
      <c r="N58" s="50"/>
      <c r="R58" s="72">
        <f t="shared" ref="R58" si="11">E58/(1+F58)</f>
        <v>10.610619469026551</v>
      </c>
    </row>
    <row r="59" spans="1:18" s="2" customFormat="1" ht="18.95" customHeight="1">
      <c r="A59" s="11"/>
      <c r="B59" s="27"/>
      <c r="C59" s="62" t="s">
        <v>250</v>
      </c>
      <c r="D59" s="75" t="s">
        <v>47</v>
      </c>
      <c r="E59" s="96">
        <v>23.99</v>
      </c>
      <c r="F59" s="106">
        <v>0.23</v>
      </c>
      <c r="G59" s="107"/>
      <c r="H59" s="17"/>
      <c r="I59" s="13"/>
      <c r="J59" s="46"/>
      <c r="K59" s="23"/>
      <c r="L59" s="26"/>
      <c r="M59" s="25">
        <f t="shared" si="4"/>
        <v>0</v>
      </c>
      <c r="N59" s="50"/>
      <c r="R59" s="70">
        <f>E59/(1+F59)</f>
        <v>19.504065040650406</v>
      </c>
    </row>
    <row r="60" spans="1:18" s="2" customFormat="1" ht="18.95" customHeight="1">
      <c r="A60" s="11"/>
      <c r="B60" s="27"/>
      <c r="C60" s="62" t="s">
        <v>251</v>
      </c>
      <c r="D60" s="75" t="s">
        <v>47</v>
      </c>
      <c r="E60" s="96">
        <v>23.99</v>
      </c>
      <c r="F60" s="106">
        <v>0.23</v>
      </c>
      <c r="G60" s="107"/>
      <c r="H60" s="17"/>
      <c r="I60" s="13"/>
      <c r="J60" s="46"/>
      <c r="K60" s="23"/>
      <c r="L60" s="26"/>
      <c r="M60" s="25">
        <f t="shared" si="4"/>
        <v>0</v>
      </c>
      <c r="N60" s="50"/>
      <c r="R60" s="70">
        <f t="shared" ref="R60:R67" si="12">E60/(1+F60)</f>
        <v>19.504065040650406</v>
      </c>
    </row>
    <row r="61" spans="1:18" s="2" customFormat="1" ht="18.95" customHeight="1">
      <c r="A61" s="11"/>
      <c r="B61" s="27"/>
      <c r="C61" s="62" t="s">
        <v>101</v>
      </c>
      <c r="D61" s="75" t="s">
        <v>47</v>
      </c>
      <c r="E61" s="96">
        <v>43.99</v>
      </c>
      <c r="F61" s="106">
        <v>0.23</v>
      </c>
      <c r="G61" s="108"/>
      <c r="H61" s="46"/>
      <c r="I61" s="26"/>
      <c r="J61" s="46"/>
      <c r="K61" s="23"/>
      <c r="L61" s="26"/>
      <c r="M61" s="25">
        <f t="shared" si="4"/>
        <v>0</v>
      </c>
      <c r="N61" s="50"/>
      <c r="R61" s="70">
        <f t="shared" si="12"/>
        <v>35.764227642276424</v>
      </c>
    </row>
    <row r="62" spans="1:18" s="2" customFormat="1" ht="18.95" customHeight="1">
      <c r="A62" s="11"/>
      <c r="B62" s="27"/>
      <c r="C62" s="62" t="s">
        <v>103</v>
      </c>
      <c r="D62" s="75" t="s">
        <v>47</v>
      </c>
      <c r="E62" s="96">
        <v>39.99</v>
      </c>
      <c r="F62" s="106">
        <v>0.23</v>
      </c>
      <c r="G62" s="108"/>
      <c r="H62" s="46"/>
      <c r="I62" s="26"/>
      <c r="J62" s="46"/>
      <c r="K62" s="23"/>
      <c r="L62" s="26"/>
      <c r="M62" s="25">
        <f t="shared" si="4"/>
        <v>0</v>
      </c>
      <c r="N62" s="50"/>
      <c r="R62" s="70">
        <f t="shared" si="12"/>
        <v>32.512195121951223</v>
      </c>
    </row>
    <row r="63" spans="1:18" s="2" customFormat="1" ht="18.95" customHeight="1">
      <c r="A63" s="11"/>
      <c r="B63" s="27"/>
      <c r="C63" s="62" t="s">
        <v>104</v>
      </c>
      <c r="D63" s="94" t="s">
        <v>45</v>
      </c>
      <c r="E63" s="96">
        <v>55</v>
      </c>
      <c r="F63" s="106">
        <v>0.23</v>
      </c>
      <c r="G63" s="108"/>
      <c r="H63" s="46"/>
      <c r="I63" s="26"/>
      <c r="J63" s="46"/>
      <c r="K63" s="23"/>
      <c r="L63" s="26"/>
      <c r="M63" s="25">
        <f t="shared" si="4"/>
        <v>0</v>
      </c>
      <c r="N63" s="50"/>
      <c r="R63" s="70">
        <f t="shared" si="12"/>
        <v>44.715447154471548</v>
      </c>
    </row>
    <row r="64" spans="1:18" s="2" customFormat="1" ht="18.95" customHeight="1">
      <c r="A64" s="11"/>
      <c r="B64" s="27"/>
      <c r="C64" s="62" t="s">
        <v>105</v>
      </c>
      <c r="D64" s="75" t="s">
        <v>47</v>
      </c>
      <c r="E64" s="96">
        <v>49.99</v>
      </c>
      <c r="F64" s="106">
        <v>0.23</v>
      </c>
      <c r="G64" s="108"/>
      <c r="H64" s="46"/>
      <c r="I64" s="26"/>
      <c r="J64" s="46"/>
      <c r="K64" s="23"/>
      <c r="L64" s="26"/>
      <c r="M64" s="25">
        <f t="shared" si="4"/>
        <v>0</v>
      </c>
      <c r="N64" s="50"/>
      <c r="R64" s="70">
        <f t="shared" si="12"/>
        <v>40.642276422764233</v>
      </c>
    </row>
    <row r="65" spans="1:18" s="2" customFormat="1" ht="18.95" customHeight="1">
      <c r="A65" s="11"/>
      <c r="B65" s="27"/>
      <c r="C65" s="62" t="s">
        <v>106</v>
      </c>
      <c r="D65" s="94" t="s">
        <v>45</v>
      </c>
      <c r="E65" s="96">
        <v>39.99</v>
      </c>
      <c r="F65" s="106">
        <v>0.23</v>
      </c>
      <c r="G65" s="108"/>
      <c r="H65" s="46"/>
      <c r="I65" s="26"/>
      <c r="J65" s="46"/>
      <c r="K65" s="23"/>
      <c r="L65" s="26"/>
      <c r="M65" s="25">
        <f t="shared" si="4"/>
        <v>0</v>
      </c>
      <c r="N65" s="50"/>
      <c r="R65" s="70">
        <f t="shared" si="12"/>
        <v>32.512195121951223</v>
      </c>
    </row>
    <row r="66" spans="1:18" s="2" customFormat="1" ht="18.95" customHeight="1">
      <c r="A66" s="11"/>
      <c r="B66" s="27"/>
      <c r="C66" s="62" t="s">
        <v>107</v>
      </c>
      <c r="D66" s="94" t="s">
        <v>45</v>
      </c>
      <c r="E66" s="96">
        <v>45.99</v>
      </c>
      <c r="F66" s="106">
        <v>0.23</v>
      </c>
      <c r="G66" s="108"/>
      <c r="H66" s="46"/>
      <c r="I66" s="26"/>
      <c r="J66" s="46"/>
      <c r="K66" s="23"/>
      <c r="L66" s="26"/>
      <c r="M66" s="25">
        <f t="shared" si="4"/>
        <v>0</v>
      </c>
      <c r="N66" s="50"/>
      <c r="R66" s="70">
        <f t="shared" si="12"/>
        <v>37.390243902439025</v>
      </c>
    </row>
    <row r="67" spans="1:18" s="2" customFormat="1" ht="18.95" customHeight="1">
      <c r="A67" s="11"/>
      <c r="B67" s="27"/>
      <c r="C67" s="62" t="s">
        <v>102</v>
      </c>
      <c r="D67" s="75" t="s">
        <v>47</v>
      </c>
      <c r="E67" s="96">
        <v>17.989999999999998</v>
      </c>
      <c r="F67" s="106">
        <v>0.23</v>
      </c>
      <c r="G67" s="108"/>
      <c r="H67" s="46"/>
      <c r="I67" s="26"/>
      <c r="J67" s="46"/>
      <c r="K67" s="23"/>
      <c r="L67" s="26"/>
      <c r="M67" s="25">
        <f t="shared" si="4"/>
        <v>0</v>
      </c>
      <c r="N67" s="50"/>
      <c r="R67" s="70">
        <f t="shared" si="12"/>
        <v>14.626016260162601</v>
      </c>
    </row>
    <row r="68" spans="1:18" s="33" customFormat="1" ht="18.95" customHeight="1">
      <c r="A68" s="32"/>
      <c r="B68" s="43"/>
      <c r="C68" s="62" t="s">
        <v>56</v>
      </c>
      <c r="D68" s="75" t="s">
        <v>47</v>
      </c>
      <c r="E68" s="104">
        <v>17.989999999999998</v>
      </c>
      <c r="F68" s="106">
        <v>0.23</v>
      </c>
      <c r="G68" s="108"/>
      <c r="H68" s="46"/>
      <c r="I68" s="26"/>
      <c r="J68" s="46"/>
      <c r="K68" s="23"/>
      <c r="L68" s="26"/>
      <c r="M68" s="25">
        <f t="shared" si="4"/>
        <v>0</v>
      </c>
      <c r="N68" s="103"/>
      <c r="R68" s="72"/>
    </row>
    <row r="69" spans="1:18" s="33" customFormat="1" ht="18.95" customHeight="1">
      <c r="A69" s="32"/>
      <c r="B69" s="43"/>
      <c r="C69" s="62" t="s">
        <v>55</v>
      </c>
      <c r="D69" s="75"/>
      <c r="E69" s="104">
        <v>34.25</v>
      </c>
      <c r="F69" s="106">
        <v>0.23</v>
      </c>
      <c r="G69" s="108"/>
      <c r="H69" s="46"/>
      <c r="I69" s="26"/>
      <c r="J69" s="46"/>
      <c r="K69" s="23"/>
      <c r="L69" s="26"/>
      <c r="M69" s="25">
        <f t="shared" si="4"/>
        <v>0</v>
      </c>
      <c r="N69" s="103"/>
      <c r="R69" s="72"/>
    </row>
    <row r="70" spans="1:18" s="33" customFormat="1" ht="18.95" customHeight="1">
      <c r="A70" s="32"/>
      <c r="B70" s="43"/>
      <c r="C70" s="62" t="s">
        <v>252</v>
      </c>
      <c r="D70" s="75"/>
      <c r="E70" s="104">
        <v>46</v>
      </c>
      <c r="F70" s="106">
        <v>0.23</v>
      </c>
      <c r="G70" s="108"/>
      <c r="H70" s="46"/>
      <c r="I70" s="26"/>
      <c r="J70" s="46"/>
      <c r="K70" s="23"/>
      <c r="L70" s="26"/>
      <c r="M70" s="25">
        <f t="shared" si="4"/>
        <v>0</v>
      </c>
      <c r="N70" s="103"/>
      <c r="R70" s="72"/>
    </row>
    <row r="71" spans="1:18" s="2" customFormat="1" ht="18.95" customHeight="1">
      <c r="A71" s="11"/>
      <c r="B71" s="27"/>
      <c r="C71" s="62" t="s">
        <v>253</v>
      </c>
      <c r="D71" s="94" t="s">
        <v>45</v>
      </c>
      <c r="E71" s="96">
        <v>27.9</v>
      </c>
      <c r="F71" s="106">
        <v>0.23</v>
      </c>
      <c r="G71" s="109"/>
      <c r="H71" s="17"/>
      <c r="I71" s="13"/>
      <c r="J71" s="46"/>
      <c r="K71" s="23"/>
      <c r="L71" s="26"/>
      <c r="M71" s="25">
        <f t="shared" si="4"/>
        <v>0</v>
      </c>
      <c r="N71" s="50"/>
      <c r="R71" s="70">
        <f t="shared" ref="R71:R72" si="13">E71/(1+F71)</f>
        <v>22.682926829268293</v>
      </c>
    </row>
    <row r="72" spans="1:18" s="2" customFormat="1" ht="18.95" customHeight="1">
      <c r="A72" s="11"/>
      <c r="B72" s="27"/>
      <c r="C72" s="62" t="s">
        <v>254</v>
      </c>
      <c r="D72" s="75" t="s">
        <v>47</v>
      </c>
      <c r="E72" s="96">
        <v>15.69</v>
      </c>
      <c r="F72" s="106">
        <v>0.23</v>
      </c>
      <c r="G72" s="107"/>
      <c r="H72" s="17"/>
      <c r="I72" s="13"/>
      <c r="J72" s="46"/>
      <c r="K72" s="23"/>
      <c r="L72" s="26"/>
      <c r="M72" s="25">
        <f t="shared" si="4"/>
        <v>0</v>
      </c>
      <c r="N72" s="50"/>
      <c r="R72" s="70">
        <f t="shared" si="13"/>
        <v>12.75609756097561</v>
      </c>
    </row>
    <row r="73" spans="1:18" s="2" customFormat="1" ht="24.95" customHeight="1">
      <c r="A73" s="11"/>
      <c r="B73" s="27"/>
      <c r="C73" s="134" t="s">
        <v>255</v>
      </c>
      <c r="D73" s="76"/>
      <c r="E73" s="131" t="s">
        <v>50</v>
      </c>
      <c r="F73" s="132"/>
      <c r="G73" s="129"/>
      <c r="H73" s="129"/>
      <c r="I73" s="77"/>
      <c r="J73" s="89"/>
      <c r="K73" s="29" t="s">
        <v>1</v>
      </c>
      <c r="L73" s="90"/>
      <c r="M73" s="89" t="s">
        <v>23</v>
      </c>
      <c r="N73" s="88"/>
      <c r="P73" s="63"/>
      <c r="R73" s="70"/>
    </row>
    <row r="74" spans="1:18" s="2" customFormat="1" ht="24.95" customHeight="1">
      <c r="A74" s="11"/>
      <c r="B74" s="27"/>
      <c r="C74" s="135"/>
      <c r="D74" s="76"/>
      <c r="E74" s="133"/>
      <c r="F74" s="133"/>
      <c r="G74" s="130"/>
      <c r="H74" s="130"/>
      <c r="I74" s="77"/>
      <c r="J74" s="89"/>
      <c r="K74" s="29" t="s">
        <v>27</v>
      </c>
      <c r="L74" s="90"/>
      <c r="M74" s="89" t="s">
        <v>28</v>
      </c>
      <c r="N74" s="88"/>
      <c r="P74" s="63"/>
      <c r="R74" s="70"/>
    </row>
    <row r="75" spans="1:18" s="2" customFormat="1" ht="18.75" customHeight="1">
      <c r="A75" s="11"/>
      <c r="B75" s="27"/>
      <c r="C75" s="91" t="s">
        <v>216</v>
      </c>
      <c r="D75" s="79">
        <v>10.75</v>
      </c>
      <c r="E75" s="120">
        <v>17.5</v>
      </c>
      <c r="F75" s="111">
        <v>0.13</v>
      </c>
      <c r="G75" s="108"/>
      <c r="H75" s="46"/>
      <c r="I75" s="26"/>
      <c r="J75" s="46"/>
      <c r="K75" s="23"/>
      <c r="L75" s="26"/>
      <c r="M75" s="25">
        <f>(E75*K75)</f>
        <v>0</v>
      </c>
      <c r="N75" s="88"/>
      <c r="P75" s="63"/>
      <c r="R75" s="70"/>
    </row>
    <row r="76" spans="1:18" s="2" customFormat="1" ht="18.75" customHeight="1">
      <c r="A76" s="11"/>
      <c r="B76" s="27"/>
      <c r="C76" s="91" t="s">
        <v>217</v>
      </c>
      <c r="D76" s="79">
        <f>12.7*(1+F76)</f>
        <v>14.350999999999997</v>
      </c>
      <c r="E76" s="121">
        <v>22.5</v>
      </c>
      <c r="F76" s="111">
        <v>0.13</v>
      </c>
      <c r="G76" s="112"/>
      <c r="H76" s="93"/>
      <c r="I76" s="13"/>
      <c r="J76" s="46"/>
      <c r="K76" s="23"/>
      <c r="L76" s="26"/>
      <c r="M76" s="25">
        <f t="shared" ref="M76:M88" si="14">(E76*K76)</f>
        <v>0</v>
      </c>
      <c r="N76" s="88"/>
      <c r="P76" s="63"/>
      <c r="R76" s="70"/>
    </row>
    <row r="77" spans="1:18" s="2" customFormat="1" ht="18.75" customHeight="1">
      <c r="A77" s="11"/>
      <c r="B77" s="27"/>
      <c r="C77" s="91" t="s">
        <v>218</v>
      </c>
      <c r="D77" s="79">
        <v>21.6</v>
      </c>
      <c r="E77" s="121">
        <v>23.2</v>
      </c>
      <c r="F77" s="111">
        <v>0.13</v>
      </c>
      <c r="G77" s="112"/>
      <c r="H77" s="93"/>
      <c r="I77" s="13"/>
      <c r="J77" s="46"/>
      <c r="K77" s="23"/>
      <c r="L77" s="26"/>
      <c r="M77" s="25">
        <f t="shared" si="14"/>
        <v>0</v>
      </c>
      <c r="N77" s="88"/>
      <c r="P77" s="63"/>
      <c r="R77" s="70"/>
    </row>
    <row r="78" spans="1:18" s="2" customFormat="1" ht="18.75" customHeight="1">
      <c r="A78" s="11"/>
      <c r="B78" s="27"/>
      <c r="C78" s="91" t="s">
        <v>219</v>
      </c>
      <c r="D78" s="79">
        <v>21.6</v>
      </c>
      <c r="E78" s="121">
        <v>24.9</v>
      </c>
      <c r="F78" s="111">
        <v>0.13</v>
      </c>
      <c r="G78" s="112"/>
      <c r="H78" s="93"/>
      <c r="I78" s="13"/>
      <c r="J78" s="46"/>
      <c r="K78" s="23"/>
      <c r="L78" s="26"/>
      <c r="M78" s="25">
        <f t="shared" si="14"/>
        <v>0</v>
      </c>
      <c r="N78" s="88"/>
      <c r="P78" s="63"/>
      <c r="R78" s="70"/>
    </row>
    <row r="79" spans="1:18" s="2" customFormat="1" ht="18.75" customHeight="1">
      <c r="A79" s="11"/>
      <c r="B79" s="27"/>
      <c r="C79" s="95" t="s">
        <v>220</v>
      </c>
      <c r="D79" s="79">
        <v>20.65</v>
      </c>
      <c r="E79" s="121">
        <v>26.5</v>
      </c>
      <c r="F79" s="111">
        <v>0.23</v>
      </c>
      <c r="G79" s="112"/>
      <c r="H79" s="93"/>
      <c r="I79" s="13"/>
      <c r="J79" s="46"/>
      <c r="K79" s="23"/>
      <c r="L79" s="26"/>
      <c r="M79" s="25">
        <f t="shared" si="14"/>
        <v>0</v>
      </c>
      <c r="N79" s="88"/>
      <c r="P79" s="63"/>
      <c r="R79" s="70"/>
    </row>
    <row r="80" spans="1:18" s="2" customFormat="1" ht="18.75" customHeight="1">
      <c r="A80" s="11"/>
      <c r="B80" s="27"/>
      <c r="C80" s="91" t="s">
        <v>221</v>
      </c>
      <c r="D80" s="79">
        <v>12.55</v>
      </c>
      <c r="E80" s="121">
        <v>27.5</v>
      </c>
      <c r="F80" s="111">
        <v>0.13</v>
      </c>
      <c r="G80" s="112"/>
      <c r="H80" s="93"/>
      <c r="I80" s="13"/>
      <c r="J80" s="46"/>
      <c r="K80" s="23"/>
      <c r="L80" s="26"/>
      <c r="M80" s="25">
        <f t="shared" si="14"/>
        <v>0</v>
      </c>
      <c r="N80" s="88"/>
      <c r="P80" s="63"/>
      <c r="R80" s="70"/>
    </row>
    <row r="81" spans="1:18" s="2" customFormat="1" ht="18.75" customHeight="1">
      <c r="A81" s="11"/>
      <c r="B81" s="27"/>
      <c r="C81" s="91" t="s">
        <v>222</v>
      </c>
      <c r="D81" s="79">
        <f>14.15*(1+F81)</f>
        <v>17.404499999999999</v>
      </c>
      <c r="E81" s="121">
        <v>29</v>
      </c>
      <c r="F81" s="111">
        <v>0.23</v>
      </c>
      <c r="G81" s="112"/>
      <c r="H81" s="93"/>
      <c r="I81" s="13"/>
      <c r="J81" s="46"/>
      <c r="K81" s="23"/>
      <c r="L81" s="26"/>
      <c r="M81" s="25">
        <f t="shared" si="14"/>
        <v>0</v>
      </c>
      <c r="N81" s="88"/>
      <c r="P81" s="63"/>
      <c r="R81" s="70"/>
    </row>
    <row r="82" spans="1:18" s="2" customFormat="1" ht="18.75" customHeight="1">
      <c r="A82" s="11"/>
      <c r="B82" s="27"/>
      <c r="C82" s="95" t="s">
        <v>223</v>
      </c>
      <c r="D82" s="79"/>
      <c r="E82" s="121">
        <v>32.9</v>
      </c>
      <c r="F82" s="111">
        <v>0.23</v>
      </c>
      <c r="G82" s="112"/>
      <c r="H82" s="93"/>
      <c r="I82" s="13"/>
      <c r="J82" s="46"/>
      <c r="K82" s="23"/>
      <c r="L82" s="26"/>
      <c r="M82" s="25">
        <f t="shared" si="14"/>
        <v>0</v>
      </c>
      <c r="N82" s="88"/>
      <c r="P82" s="63"/>
      <c r="R82" s="70"/>
    </row>
    <row r="83" spans="1:18" s="2" customFormat="1" ht="18.75" customHeight="1">
      <c r="A83" s="11"/>
      <c r="B83" s="27"/>
      <c r="C83" s="91" t="s">
        <v>224</v>
      </c>
      <c r="D83" s="79">
        <v>17.149999999999999</v>
      </c>
      <c r="E83" s="121">
        <v>34.5</v>
      </c>
      <c r="F83" s="111">
        <v>0.23</v>
      </c>
      <c r="G83" s="112"/>
      <c r="H83" s="93"/>
      <c r="I83" s="13"/>
      <c r="J83" s="46"/>
      <c r="K83" s="23"/>
      <c r="L83" s="26"/>
      <c r="M83" s="25">
        <f t="shared" si="14"/>
        <v>0</v>
      </c>
      <c r="N83" s="88"/>
      <c r="P83" s="63"/>
      <c r="R83" s="70"/>
    </row>
    <row r="84" spans="1:18" s="2" customFormat="1" ht="18.75" customHeight="1">
      <c r="A84" s="11"/>
      <c r="B84" s="27"/>
      <c r="C84" s="95" t="s">
        <v>225</v>
      </c>
      <c r="D84" s="79">
        <v>20.65</v>
      </c>
      <c r="E84" s="121">
        <v>39.9</v>
      </c>
      <c r="F84" s="111">
        <v>0.23</v>
      </c>
      <c r="G84" s="112"/>
      <c r="H84" s="93"/>
      <c r="I84" s="13"/>
      <c r="J84" s="46"/>
      <c r="K84" s="23"/>
      <c r="L84" s="26"/>
      <c r="M84" s="25">
        <f t="shared" si="14"/>
        <v>0</v>
      </c>
      <c r="N84" s="88"/>
      <c r="P84" s="63"/>
      <c r="R84" s="70"/>
    </row>
    <row r="85" spans="1:18" s="2" customFormat="1" ht="18.75" customHeight="1">
      <c r="A85" s="11"/>
      <c r="B85" s="27"/>
      <c r="C85" s="91" t="s">
        <v>341</v>
      </c>
      <c r="D85" s="79">
        <v>12.55</v>
      </c>
      <c r="E85" s="121">
        <v>25</v>
      </c>
      <c r="F85" s="111">
        <v>0.13</v>
      </c>
      <c r="G85" s="112"/>
      <c r="H85" s="93"/>
      <c r="I85" s="13"/>
      <c r="J85" s="46"/>
      <c r="K85" s="23"/>
      <c r="L85" s="26"/>
      <c r="M85" s="25">
        <f t="shared" si="14"/>
        <v>0</v>
      </c>
      <c r="N85" s="88"/>
      <c r="P85" s="63"/>
      <c r="R85" s="70"/>
    </row>
    <row r="86" spans="1:18" s="2" customFormat="1" ht="18.75" customHeight="1">
      <c r="A86" s="11"/>
      <c r="B86" s="27"/>
      <c r="C86" s="102" t="s">
        <v>226</v>
      </c>
      <c r="D86" s="79">
        <v>51.5</v>
      </c>
      <c r="E86" s="122">
        <v>54</v>
      </c>
      <c r="F86" s="111">
        <v>0.23</v>
      </c>
      <c r="G86" s="112"/>
      <c r="H86" s="93"/>
      <c r="I86" s="13"/>
      <c r="J86" s="46"/>
      <c r="K86" s="23"/>
      <c r="L86" s="26"/>
      <c r="M86" s="25">
        <f t="shared" si="14"/>
        <v>0</v>
      </c>
      <c r="N86" s="88"/>
      <c r="P86" s="63"/>
      <c r="R86" s="70"/>
    </row>
    <row r="87" spans="1:18" s="2" customFormat="1" ht="18.75" customHeight="1">
      <c r="A87" s="11"/>
      <c r="B87" s="27"/>
      <c r="C87" s="102" t="s">
        <v>227</v>
      </c>
      <c r="D87" s="79">
        <v>51.5</v>
      </c>
      <c r="E87" s="122">
        <v>39</v>
      </c>
      <c r="F87" s="111">
        <v>0.23</v>
      </c>
      <c r="G87" s="112"/>
      <c r="H87" s="93"/>
      <c r="I87" s="13"/>
      <c r="J87" s="46"/>
      <c r="K87" s="23"/>
      <c r="L87" s="26"/>
      <c r="M87" s="25">
        <f t="shared" si="14"/>
        <v>0</v>
      </c>
      <c r="N87" s="88"/>
      <c r="P87" s="63"/>
      <c r="R87" s="70"/>
    </row>
    <row r="88" spans="1:18" s="2" customFormat="1" ht="18.75" customHeight="1">
      <c r="A88" s="11"/>
      <c r="B88" s="27"/>
      <c r="C88" s="102" t="s">
        <v>228</v>
      </c>
      <c r="D88" s="79">
        <v>51.5</v>
      </c>
      <c r="E88" s="122">
        <v>66</v>
      </c>
      <c r="F88" s="111">
        <v>0.23</v>
      </c>
      <c r="G88" s="112"/>
      <c r="H88" s="93"/>
      <c r="I88" s="13"/>
      <c r="J88" s="46"/>
      <c r="K88" s="23"/>
      <c r="L88" s="26"/>
      <c r="M88" s="25">
        <f t="shared" si="14"/>
        <v>0</v>
      </c>
      <c r="N88" s="88"/>
      <c r="P88" s="63"/>
      <c r="R88" s="70"/>
    </row>
    <row r="89" spans="1:18" s="2" customFormat="1" ht="18.75" customHeight="1">
      <c r="A89" s="11"/>
      <c r="B89" s="27"/>
      <c r="C89" s="95" t="s">
        <v>229</v>
      </c>
      <c r="D89" s="75"/>
      <c r="E89" s="121">
        <v>42</v>
      </c>
      <c r="F89" s="87">
        <v>0.23</v>
      </c>
      <c r="G89" s="113"/>
      <c r="H89" s="93"/>
      <c r="I89" s="13"/>
      <c r="J89" s="46"/>
      <c r="K89" s="23"/>
      <c r="L89" s="26"/>
      <c r="M89" s="25">
        <f>(E89*K89)</f>
        <v>0</v>
      </c>
      <c r="N89" s="88"/>
      <c r="P89" s="63"/>
      <c r="R89" s="70"/>
    </row>
    <row r="90" spans="1:18" s="2" customFormat="1" ht="18.75" customHeight="1">
      <c r="A90" s="11"/>
      <c r="B90" s="27"/>
      <c r="C90" s="95" t="s">
        <v>335</v>
      </c>
      <c r="D90" s="75"/>
      <c r="E90" s="121">
        <v>1190</v>
      </c>
      <c r="F90" s="87">
        <v>0.23</v>
      </c>
      <c r="G90" s="113"/>
      <c r="H90" s="93"/>
      <c r="I90" s="13"/>
      <c r="J90" s="46"/>
      <c r="K90" s="23"/>
      <c r="L90" s="26"/>
      <c r="M90" s="25">
        <f>(E90*K90)</f>
        <v>0</v>
      </c>
      <c r="N90" s="88"/>
      <c r="P90" s="63"/>
      <c r="R90" s="70"/>
    </row>
    <row r="91" spans="1:18" s="2" customFormat="1" ht="24.95" customHeight="1">
      <c r="A91" s="11"/>
      <c r="B91" s="27"/>
      <c r="C91" s="150" t="s">
        <v>256</v>
      </c>
      <c r="D91" s="68"/>
      <c r="E91" s="160" t="s">
        <v>50</v>
      </c>
      <c r="F91" s="160" t="s">
        <v>49</v>
      </c>
      <c r="G91" s="146" t="s">
        <v>18</v>
      </c>
      <c r="H91" s="147"/>
      <c r="I91" s="13"/>
      <c r="J91" s="29" t="s">
        <v>0</v>
      </c>
      <c r="K91" s="29" t="s">
        <v>1</v>
      </c>
      <c r="L91" s="30"/>
      <c r="M91" s="29" t="s">
        <v>23</v>
      </c>
      <c r="N91" s="50"/>
    </row>
    <row r="92" spans="1:18" s="2" customFormat="1" ht="24.95" customHeight="1">
      <c r="A92" s="11"/>
      <c r="B92" s="27"/>
      <c r="C92" s="145"/>
      <c r="D92" s="69" t="s">
        <v>44</v>
      </c>
      <c r="E92" s="161"/>
      <c r="F92" s="161"/>
      <c r="G92" s="28" t="s">
        <v>5</v>
      </c>
      <c r="H92" s="28" t="s">
        <v>6</v>
      </c>
      <c r="I92" s="13"/>
      <c r="J92" s="29" t="s">
        <v>2</v>
      </c>
      <c r="K92" s="29" t="s">
        <v>11</v>
      </c>
      <c r="L92" s="30"/>
      <c r="M92" s="29" t="s">
        <v>3</v>
      </c>
      <c r="N92" s="50"/>
    </row>
    <row r="93" spans="1:18" s="33" customFormat="1" ht="18.95" customHeight="1">
      <c r="A93" s="32"/>
      <c r="B93" s="43"/>
      <c r="C93" s="73" t="s">
        <v>258</v>
      </c>
      <c r="D93" s="75"/>
      <c r="E93" s="104">
        <v>1.49</v>
      </c>
      <c r="F93" s="106">
        <v>0.23</v>
      </c>
      <c r="G93" s="108"/>
      <c r="H93" s="46"/>
      <c r="I93" s="26"/>
      <c r="J93" s="46"/>
      <c r="K93" s="23"/>
      <c r="L93" s="26"/>
      <c r="M93" s="25">
        <f t="shared" ref="M93:M94" si="15">(E93*K93)</f>
        <v>0</v>
      </c>
      <c r="N93" s="103"/>
      <c r="R93" s="72"/>
    </row>
    <row r="94" spans="1:18" s="33" customFormat="1" ht="18.95" customHeight="1">
      <c r="A94" s="32"/>
      <c r="B94" s="43"/>
      <c r="C94" s="73" t="s">
        <v>259</v>
      </c>
      <c r="D94" s="75"/>
      <c r="E94" s="104">
        <v>1.72</v>
      </c>
      <c r="F94" s="106">
        <v>0.23</v>
      </c>
      <c r="G94" s="108"/>
      <c r="H94" s="46"/>
      <c r="I94" s="26"/>
      <c r="J94" s="46"/>
      <c r="K94" s="23"/>
      <c r="L94" s="26"/>
      <c r="M94" s="25">
        <f t="shared" si="15"/>
        <v>0</v>
      </c>
      <c r="N94" s="103"/>
      <c r="R94" s="72"/>
    </row>
    <row r="95" spans="1:18" s="33" customFormat="1" ht="18.95" customHeight="1">
      <c r="A95" s="32"/>
      <c r="B95" s="43"/>
      <c r="C95" s="73" t="s">
        <v>257</v>
      </c>
      <c r="D95" s="75"/>
      <c r="E95" s="104">
        <v>2.59</v>
      </c>
      <c r="F95" s="106">
        <v>0.23</v>
      </c>
      <c r="G95" s="108"/>
      <c r="H95" s="46"/>
      <c r="I95" s="26"/>
      <c r="J95" s="46"/>
      <c r="K95" s="23"/>
      <c r="L95" s="26"/>
      <c r="M95" s="25">
        <f t="shared" ref="M95" si="16">(E95*K95)</f>
        <v>0</v>
      </c>
      <c r="N95" s="103"/>
      <c r="R95" s="72"/>
    </row>
    <row r="96" spans="1:18" s="33" customFormat="1" ht="18.95" customHeight="1">
      <c r="A96" s="32"/>
      <c r="B96" s="43"/>
      <c r="C96" s="73" t="s">
        <v>25</v>
      </c>
      <c r="D96" s="75" t="s">
        <v>47</v>
      </c>
      <c r="E96" s="115">
        <v>4.29</v>
      </c>
      <c r="F96" s="111">
        <v>0.13</v>
      </c>
      <c r="G96" s="110"/>
      <c r="H96" s="23"/>
      <c r="I96" s="26"/>
      <c r="J96" s="23"/>
      <c r="K96" s="23"/>
      <c r="L96" s="26"/>
      <c r="M96" s="25">
        <f>((G96*E96*2)+(H96*E96*3)+(J96*E96*6)+(E96*K96))</f>
        <v>0</v>
      </c>
      <c r="N96" s="50"/>
      <c r="R96" s="72">
        <f>E96/(1+F96)</f>
        <v>3.7964601769911508</v>
      </c>
    </row>
    <row r="97" spans="1:18" s="33" customFormat="1" ht="18.95" customHeight="1">
      <c r="A97" s="32"/>
      <c r="B97" s="43"/>
      <c r="C97" s="73" t="s">
        <v>230</v>
      </c>
      <c r="D97" s="75" t="s">
        <v>47</v>
      </c>
      <c r="E97" s="115">
        <v>4.29</v>
      </c>
      <c r="F97" s="111">
        <v>0.13</v>
      </c>
      <c r="G97" s="110"/>
      <c r="H97" s="23"/>
      <c r="I97" s="26"/>
      <c r="J97" s="23"/>
      <c r="K97" s="23"/>
      <c r="L97" s="26"/>
      <c r="M97" s="25">
        <f t="shared" ref="M97:M101" si="17">((G97*E97*2)+(H97*E97*3)+(J97*E97*6)+(E97*K97))</f>
        <v>0</v>
      </c>
      <c r="N97" s="50"/>
      <c r="R97" s="72">
        <f t="shared" ref="R97:R167" si="18">E97/(1+F97)</f>
        <v>3.7964601769911508</v>
      </c>
    </row>
    <row r="98" spans="1:18" s="33" customFormat="1" ht="18.95" customHeight="1">
      <c r="A98" s="32"/>
      <c r="B98" s="43"/>
      <c r="C98" s="73" t="s">
        <v>231</v>
      </c>
      <c r="D98" s="75" t="s">
        <v>47</v>
      </c>
      <c r="E98" s="115">
        <v>4.29</v>
      </c>
      <c r="F98" s="111">
        <v>0.13</v>
      </c>
      <c r="G98" s="110"/>
      <c r="H98" s="23"/>
      <c r="I98" s="26"/>
      <c r="J98" s="23"/>
      <c r="K98" s="23"/>
      <c r="L98" s="26"/>
      <c r="M98" s="25">
        <f t="shared" ref="M98" si="19">((G98*E98*2)+(H98*E98*3)+(J98*E98*6)+(E98*K98))</f>
        <v>0</v>
      </c>
      <c r="N98" s="50"/>
      <c r="R98" s="72">
        <f t="shared" ref="R98" si="20">E98/(1+F98)</f>
        <v>3.7964601769911508</v>
      </c>
    </row>
    <row r="99" spans="1:18" s="33" customFormat="1" ht="18.95" customHeight="1">
      <c r="A99" s="32"/>
      <c r="B99" s="43"/>
      <c r="C99" s="73" t="s">
        <v>260</v>
      </c>
      <c r="D99" s="75"/>
      <c r="E99" s="104">
        <v>2.19</v>
      </c>
      <c r="F99" s="106">
        <v>0.23</v>
      </c>
      <c r="G99" s="108"/>
      <c r="H99" s="46"/>
      <c r="I99" s="26"/>
      <c r="J99" s="46"/>
      <c r="K99" s="23"/>
      <c r="L99" s="26"/>
      <c r="M99" s="25">
        <f t="shared" ref="M99" si="21">(E99*K99)</f>
        <v>0</v>
      </c>
      <c r="N99" s="103"/>
      <c r="R99" s="72"/>
    </row>
    <row r="100" spans="1:18" s="33" customFormat="1" ht="18.95" customHeight="1">
      <c r="A100" s="32"/>
      <c r="B100" s="43"/>
      <c r="C100" s="73" t="s">
        <v>111</v>
      </c>
      <c r="D100" s="75" t="s">
        <v>47</v>
      </c>
      <c r="E100" s="86">
        <v>3.79</v>
      </c>
      <c r="F100" s="106">
        <v>0.13</v>
      </c>
      <c r="G100" s="110"/>
      <c r="H100" s="23"/>
      <c r="I100" s="26"/>
      <c r="J100" s="23"/>
      <c r="K100" s="23"/>
      <c r="L100" s="26"/>
      <c r="M100" s="25">
        <f t="shared" si="17"/>
        <v>0</v>
      </c>
      <c r="N100" s="50"/>
      <c r="R100" s="72">
        <f t="shared" si="18"/>
        <v>3.3539823008849563</v>
      </c>
    </row>
    <row r="101" spans="1:18" s="33" customFormat="1" ht="18.95" customHeight="1">
      <c r="A101" s="32"/>
      <c r="B101" s="43"/>
      <c r="C101" s="73" t="s">
        <v>112</v>
      </c>
      <c r="D101" s="94" t="s">
        <v>45</v>
      </c>
      <c r="E101" s="86">
        <v>3.79</v>
      </c>
      <c r="F101" s="106">
        <v>0.13</v>
      </c>
      <c r="G101" s="110"/>
      <c r="H101" s="23"/>
      <c r="I101" s="26"/>
      <c r="J101" s="23"/>
      <c r="K101" s="23"/>
      <c r="L101" s="26"/>
      <c r="M101" s="25">
        <f t="shared" si="17"/>
        <v>0</v>
      </c>
      <c r="N101" s="50"/>
      <c r="R101" s="72">
        <f t="shared" si="18"/>
        <v>3.3539823008849563</v>
      </c>
    </row>
    <row r="102" spans="1:18" s="33" customFormat="1" ht="18.95" customHeight="1">
      <c r="A102" s="32"/>
      <c r="B102" s="43"/>
      <c r="C102" s="73" t="s">
        <v>232</v>
      </c>
      <c r="D102" s="75" t="s">
        <v>47</v>
      </c>
      <c r="E102" s="86">
        <v>3.79</v>
      </c>
      <c r="F102" s="106">
        <v>0.13</v>
      </c>
      <c r="G102" s="110"/>
      <c r="H102" s="23"/>
      <c r="I102" s="26"/>
      <c r="J102" s="23"/>
      <c r="K102" s="23"/>
      <c r="L102" s="26"/>
      <c r="M102" s="25">
        <f t="shared" ref="M102:M103" si="22">((G102*E102*2)+(H102*E102*3)+(J102*E102*6)+(E102*K102))</f>
        <v>0</v>
      </c>
      <c r="N102" s="50"/>
      <c r="R102" s="72">
        <f t="shared" ref="R102:R103" si="23">E102/(1+F102)</f>
        <v>3.3539823008849563</v>
      </c>
    </row>
    <row r="103" spans="1:18" s="33" customFormat="1" ht="18.95" customHeight="1">
      <c r="A103" s="32"/>
      <c r="B103" s="43"/>
      <c r="C103" s="73" t="s">
        <v>233</v>
      </c>
      <c r="D103" s="94" t="s">
        <v>45</v>
      </c>
      <c r="E103" s="86">
        <v>3.79</v>
      </c>
      <c r="F103" s="106">
        <v>0.13</v>
      </c>
      <c r="G103" s="110"/>
      <c r="H103" s="23"/>
      <c r="I103" s="26"/>
      <c r="J103" s="23"/>
      <c r="K103" s="23"/>
      <c r="L103" s="26"/>
      <c r="M103" s="25">
        <f t="shared" si="22"/>
        <v>0</v>
      </c>
      <c r="N103" s="50"/>
      <c r="R103" s="72">
        <f t="shared" si="23"/>
        <v>3.3539823008849563</v>
      </c>
    </row>
    <row r="104" spans="1:18" s="33" customFormat="1" ht="18.95" customHeight="1">
      <c r="A104" s="32"/>
      <c r="B104" s="43"/>
      <c r="C104" s="73" t="s">
        <v>234</v>
      </c>
      <c r="D104" s="75" t="s">
        <v>47</v>
      </c>
      <c r="E104" s="86">
        <v>1.62</v>
      </c>
      <c r="F104" s="106">
        <v>0.13</v>
      </c>
      <c r="G104" s="110"/>
      <c r="H104" s="23"/>
      <c r="I104" s="26"/>
      <c r="J104" s="23"/>
      <c r="K104" s="23"/>
      <c r="L104" s="26"/>
      <c r="M104" s="25">
        <f t="shared" ref="M104:M105" si="24">((G104*E104*2)+(H104*E104*3)+(J104*E104*6)+(E104*K104))</f>
        <v>0</v>
      </c>
      <c r="N104" s="50"/>
      <c r="R104" s="72">
        <f t="shared" ref="R104:R105" si="25">E104/(1+F104)</f>
        <v>1.433628318584071</v>
      </c>
    </row>
    <row r="105" spans="1:18" s="33" customFormat="1" ht="18.95" customHeight="1">
      <c r="A105" s="32"/>
      <c r="B105" s="43"/>
      <c r="C105" s="73" t="s">
        <v>235</v>
      </c>
      <c r="D105" s="94" t="s">
        <v>45</v>
      </c>
      <c r="E105" s="86">
        <v>1.62</v>
      </c>
      <c r="F105" s="106">
        <v>0.13</v>
      </c>
      <c r="G105" s="110"/>
      <c r="H105" s="23"/>
      <c r="I105" s="26"/>
      <c r="J105" s="23"/>
      <c r="K105" s="23"/>
      <c r="L105" s="26"/>
      <c r="M105" s="25">
        <f t="shared" si="24"/>
        <v>0</v>
      </c>
      <c r="N105" s="50"/>
      <c r="R105" s="72">
        <f t="shared" si="25"/>
        <v>1.433628318584071</v>
      </c>
    </row>
    <row r="106" spans="1:18" s="33" customFormat="1" ht="18.95" customHeight="1">
      <c r="A106" s="32"/>
      <c r="B106" s="43"/>
      <c r="C106" s="73" t="s">
        <v>164</v>
      </c>
      <c r="D106" s="75" t="s">
        <v>47</v>
      </c>
      <c r="E106" s="118">
        <v>4.99</v>
      </c>
      <c r="F106" s="111">
        <v>0.13</v>
      </c>
      <c r="G106" s="110"/>
      <c r="H106" s="23"/>
      <c r="I106" s="26"/>
      <c r="J106" s="23"/>
      <c r="K106" s="23"/>
      <c r="L106" s="26"/>
      <c r="M106" s="25">
        <f>((G106*E106*2)+(H106*E106*3)+(J106*E106*6)+(E106*K106))</f>
        <v>0</v>
      </c>
      <c r="N106" s="50"/>
      <c r="R106" s="72">
        <f>E106/(1+F106)</f>
        <v>4.4159292035398234</v>
      </c>
    </row>
    <row r="107" spans="1:18" s="33" customFormat="1" ht="18.95" customHeight="1">
      <c r="A107" s="32"/>
      <c r="B107" s="43"/>
      <c r="C107" s="73" t="s">
        <v>165</v>
      </c>
      <c r="D107" s="75" t="s">
        <v>47</v>
      </c>
      <c r="E107" s="118">
        <v>6.99</v>
      </c>
      <c r="F107" s="111">
        <v>0.13</v>
      </c>
      <c r="G107" s="110"/>
      <c r="H107" s="23"/>
      <c r="I107" s="26"/>
      <c r="J107" s="23"/>
      <c r="K107" s="23"/>
      <c r="L107" s="26"/>
      <c r="M107" s="25">
        <f>((G107*E107*2)+(H107*E107*3)+(J107*E107*6)+(E107*K107))</f>
        <v>0</v>
      </c>
      <c r="N107" s="50"/>
      <c r="R107" s="72">
        <f>E107/(1+F107)</f>
        <v>6.1858407079646023</v>
      </c>
    </row>
    <row r="108" spans="1:18" s="33" customFormat="1" ht="18.95" customHeight="1">
      <c r="A108" s="32"/>
      <c r="B108" s="43"/>
      <c r="C108" s="73" t="s">
        <v>166</v>
      </c>
      <c r="D108" s="94" t="s">
        <v>45</v>
      </c>
      <c r="E108" s="118">
        <v>6.99</v>
      </c>
      <c r="F108" s="111">
        <v>0.13</v>
      </c>
      <c r="G108" s="110"/>
      <c r="H108" s="23"/>
      <c r="I108" s="26"/>
      <c r="J108" s="23"/>
      <c r="K108" s="23"/>
      <c r="L108" s="26"/>
      <c r="M108" s="25">
        <f>((G108*E108*2)+(H108*E108*3)+(J108*E108*6)+(E108*K108))</f>
        <v>0</v>
      </c>
      <c r="N108" s="50"/>
      <c r="R108" s="72">
        <f>E108/(1+F108)</f>
        <v>6.1858407079646023</v>
      </c>
    </row>
    <row r="109" spans="1:18" s="33" customFormat="1" ht="18.95" customHeight="1">
      <c r="A109" s="32"/>
      <c r="B109" s="43"/>
      <c r="C109" s="73" t="s">
        <v>269</v>
      </c>
      <c r="D109" s="94"/>
      <c r="E109" s="118">
        <v>8.99</v>
      </c>
      <c r="F109" s="111"/>
      <c r="G109" s="110"/>
      <c r="H109" s="23"/>
      <c r="I109" s="26"/>
      <c r="J109" s="23"/>
      <c r="K109" s="23"/>
      <c r="L109" s="26"/>
      <c r="M109" s="25">
        <f>((G109*E109*2)+(H109*E109*3)+(J109*E109*6)+(E109*K109))</f>
        <v>0</v>
      </c>
      <c r="N109" s="50"/>
      <c r="R109" s="72"/>
    </row>
    <row r="110" spans="1:18" s="33" customFormat="1" ht="18.95" customHeight="1">
      <c r="A110" s="32"/>
      <c r="B110" s="43"/>
      <c r="C110" s="73" t="s">
        <v>261</v>
      </c>
      <c r="D110" s="75"/>
      <c r="E110" s="104">
        <v>2.79</v>
      </c>
      <c r="F110" s="106">
        <v>0.23</v>
      </c>
      <c r="G110" s="108"/>
      <c r="H110" s="46"/>
      <c r="I110" s="26"/>
      <c r="J110" s="46"/>
      <c r="K110" s="23"/>
      <c r="L110" s="26"/>
      <c r="M110" s="25">
        <f t="shared" ref="M110" si="26">(E110*K110)</f>
        <v>0</v>
      </c>
      <c r="N110" s="103"/>
      <c r="R110" s="72"/>
    </row>
    <row r="111" spans="1:18" s="33" customFormat="1" ht="18.95" customHeight="1">
      <c r="A111" s="32"/>
      <c r="B111" s="43"/>
      <c r="C111" s="73" t="s">
        <v>113</v>
      </c>
      <c r="D111" s="75" t="s">
        <v>46</v>
      </c>
      <c r="E111" s="117">
        <v>4.99</v>
      </c>
      <c r="F111" s="111">
        <v>0.13</v>
      </c>
      <c r="G111" s="110"/>
      <c r="H111" s="23"/>
      <c r="I111" s="26"/>
      <c r="J111" s="23"/>
      <c r="K111" s="23"/>
      <c r="L111" s="26"/>
      <c r="M111" s="25">
        <f t="shared" ref="M111:M123" si="27">((G111*E111*2)+(H111*E111*3)+(J111*E111*6)+(E111*K111))</f>
        <v>0</v>
      </c>
      <c r="N111" s="50"/>
      <c r="R111" s="72">
        <f t="shared" si="18"/>
        <v>4.4159292035398234</v>
      </c>
    </row>
    <row r="112" spans="1:18" s="33" customFormat="1" ht="18.95" customHeight="1">
      <c r="A112" s="32"/>
      <c r="B112" s="43"/>
      <c r="C112" s="73" t="s">
        <v>263</v>
      </c>
      <c r="D112" s="75"/>
      <c r="E112" s="104">
        <v>2.79</v>
      </c>
      <c r="F112" s="106">
        <v>0.23</v>
      </c>
      <c r="G112" s="108"/>
      <c r="H112" s="46"/>
      <c r="I112" s="26"/>
      <c r="J112" s="46"/>
      <c r="K112" s="23"/>
      <c r="L112" s="26"/>
      <c r="M112" s="25">
        <f t="shared" ref="M112" si="28">(E112*K112)</f>
        <v>0</v>
      </c>
      <c r="N112" s="103"/>
      <c r="R112" s="72"/>
    </row>
    <row r="113" spans="1:18" s="33" customFormat="1" ht="18.95" customHeight="1">
      <c r="A113" s="32"/>
      <c r="B113" s="43"/>
      <c r="C113" s="73" t="s">
        <v>114</v>
      </c>
      <c r="D113" s="75" t="s">
        <v>46</v>
      </c>
      <c r="E113" s="117">
        <v>4.99</v>
      </c>
      <c r="F113" s="111">
        <v>0.13</v>
      </c>
      <c r="G113" s="110"/>
      <c r="H113" s="23"/>
      <c r="I113" s="26"/>
      <c r="J113" s="23"/>
      <c r="K113" s="23"/>
      <c r="L113" s="26"/>
      <c r="M113" s="25">
        <f t="shared" si="27"/>
        <v>0</v>
      </c>
      <c r="N113" s="50"/>
      <c r="R113" s="72">
        <f t="shared" si="18"/>
        <v>4.4159292035398234</v>
      </c>
    </row>
    <row r="114" spans="1:18" s="33" customFormat="1" ht="18.95" customHeight="1">
      <c r="A114" s="32"/>
      <c r="B114" s="43"/>
      <c r="C114" s="73" t="s">
        <v>262</v>
      </c>
      <c r="D114" s="75"/>
      <c r="E114" s="104">
        <v>82.5</v>
      </c>
      <c r="F114" s="106">
        <v>0.23</v>
      </c>
      <c r="G114" s="108"/>
      <c r="H114" s="46"/>
      <c r="I114" s="26"/>
      <c r="J114" s="46"/>
      <c r="K114" s="23"/>
      <c r="L114" s="26"/>
      <c r="M114" s="25">
        <f t="shared" ref="M114:M115" si="29">(E114*K114)</f>
        <v>0</v>
      </c>
      <c r="N114" s="103"/>
      <c r="R114" s="72"/>
    </row>
    <row r="115" spans="1:18" s="33" customFormat="1" ht="18.95" customHeight="1">
      <c r="A115" s="32"/>
      <c r="B115" s="43"/>
      <c r="C115" s="73" t="s">
        <v>264</v>
      </c>
      <c r="D115" s="75"/>
      <c r="E115" s="104">
        <v>4.1900000000000004</v>
      </c>
      <c r="F115" s="106">
        <v>0.23</v>
      </c>
      <c r="G115" s="108"/>
      <c r="H115" s="46"/>
      <c r="I115" s="26"/>
      <c r="J115" s="46"/>
      <c r="K115" s="23"/>
      <c r="L115" s="26"/>
      <c r="M115" s="25">
        <f t="shared" si="29"/>
        <v>0</v>
      </c>
      <c r="N115" s="103"/>
      <c r="R115" s="72"/>
    </row>
    <row r="116" spans="1:18" s="33" customFormat="1" ht="18.95" customHeight="1">
      <c r="A116" s="32"/>
      <c r="B116" s="43"/>
      <c r="C116" s="73" t="s">
        <v>116</v>
      </c>
      <c r="D116" s="94" t="s">
        <v>45</v>
      </c>
      <c r="E116" s="118">
        <v>7.49</v>
      </c>
      <c r="F116" s="111">
        <v>0.13</v>
      </c>
      <c r="G116" s="110"/>
      <c r="H116" s="23"/>
      <c r="I116" s="26"/>
      <c r="J116" s="23"/>
      <c r="K116" s="23"/>
      <c r="L116" s="26"/>
      <c r="M116" s="25">
        <f t="shared" si="27"/>
        <v>0</v>
      </c>
      <c r="N116" s="50"/>
      <c r="R116" s="72">
        <f t="shared" si="18"/>
        <v>6.6283185840707972</v>
      </c>
    </row>
    <row r="117" spans="1:18" s="33" customFormat="1" ht="18.95" customHeight="1">
      <c r="A117" s="32"/>
      <c r="B117" s="43"/>
      <c r="C117" s="73" t="s">
        <v>265</v>
      </c>
      <c r="D117" s="94" t="s">
        <v>45</v>
      </c>
      <c r="E117" s="118">
        <v>7.49</v>
      </c>
      <c r="F117" s="111">
        <v>0.13</v>
      </c>
      <c r="G117" s="110"/>
      <c r="H117" s="23"/>
      <c r="I117" s="26"/>
      <c r="J117" s="23"/>
      <c r="K117" s="23"/>
      <c r="L117" s="26"/>
      <c r="M117" s="25">
        <f t="shared" ref="M117" si="30">((G117*E117*2)+(H117*E117*3)+(J117*E117*6)+(E117*K117))</f>
        <v>0</v>
      </c>
      <c r="N117" s="50"/>
      <c r="R117" s="72">
        <f t="shared" ref="R117" si="31">E117/(1+F117)</f>
        <v>6.6283185840707972</v>
      </c>
    </row>
    <row r="118" spans="1:18" s="33" customFormat="1" ht="18.95" customHeight="1">
      <c r="A118" s="32"/>
      <c r="B118" s="43"/>
      <c r="C118" s="73" t="s">
        <v>266</v>
      </c>
      <c r="D118" s="75"/>
      <c r="E118" s="104">
        <v>4.1900000000000004</v>
      </c>
      <c r="F118" s="106">
        <v>0.23</v>
      </c>
      <c r="G118" s="108"/>
      <c r="H118" s="46"/>
      <c r="I118" s="26"/>
      <c r="J118" s="46"/>
      <c r="K118" s="23"/>
      <c r="L118" s="26"/>
      <c r="M118" s="25">
        <f t="shared" ref="M118" si="32">(E118*K118)</f>
        <v>0</v>
      </c>
      <c r="N118" s="103"/>
      <c r="R118" s="72"/>
    </row>
    <row r="119" spans="1:18" s="33" customFormat="1" ht="18.95" customHeight="1">
      <c r="A119" s="32"/>
      <c r="B119" s="43"/>
      <c r="C119" s="73" t="s">
        <v>267</v>
      </c>
      <c r="D119" s="75" t="s">
        <v>46</v>
      </c>
      <c r="E119" s="118">
        <v>7.49</v>
      </c>
      <c r="F119" s="111">
        <v>0.13</v>
      </c>
      <c r="G119" s="110"/>
      <c r="H119" s="23"/>
      <c r="I119" s="26"/>
      <c r="J119" s="23"/>
      <c r="K119" s="23"/>
      <c r="L119" s="26"/>
      <c r="M119" s="25">
        <f t="shared" si="27"/>
        <v>0</v>
      </c>
      <c r="N119" s="50"/>
      <c r="R119" s="72">
        <f t="shared" si="18"/>
        <v>6.6283185840707972</v>
      </c>
    </row>
    <row r="120" spans="1:18" s="33" customFormat="1" ht="18.95" customHeight="1">
      <c r="A120" s="32"/>
      <c r="B120" s="43"/>
      <c r="C120" s="73" t="s">
        <v>268</v>
      </c>
      <c r="D120" s="75" t="s">
        <v>46</v>
      </c>
      <c r="E120" s="118">
        <v>80</v>
      </c>
      <c r="F120" s="111">
        <v>0.13</v>
      </c>
      <c r="G120" s="110"/>
      <c r="H120" s="23"/>
      <c r="I120" s="26"/>
      <c r="J120" s="23"/>
      <c r="K120" s="23"/>
      <c r="L120" s="26"/>
      <c r="M120" s="25">
        <f t="shared" ref="M120" si="33">((G120*E120*2)+(H120*E120*3)+(J120*E120*6)+(E120*K120))</f>
        <v>0</v>
      </c>
      <c r="N120" s="50"/>
      <c r="R120" s="72">
        <f t="shared" ref="R120" si="34">E120/(1+F120)</f>
        <v>70.796460176991161</v>
      </c>
    </row>
    <row r="121" spans="1:18" s="33" customFormat="1" ht="18.95" customHeight="1">
      <c r="A121" s="32"/>
      <c r="B121" s="43"/>
      <c r="C121" s="73" t="s">
        <v>118</v>
      </c>
      <c r="D121" s="75" t="s">
        <v>46</v>
      </c>
      <c r="E121" s="118">
        <v>9.99</v>
      </c>
      <c r="F121" s="111">
        <v>0.13</v>
      </c>
      <c r="G121" s="110"/>
      <c r="H121" s="23"/>
      <c r="I121" s="26"/>
      <c r="J121" s="23"/>
      <c r="K121" s="23"/>
      <c r="L121" s="26"/>
      <c r="M121" s="25">
        <f t="shared" si="27"/>
        <v>0</v>
      </c>
      <c r="N121" s="50"/>
      <c r="R121" s="72">
        <f t="shared" si="18"/>
        <v>8.840707964601771</v>
      </c>
    </row>
    <row r="122" spans="1:18" s="33" customFormat="1" ht="18.95" customHeight="1">
      <c r="A122" s="32"/>
      <c r="B122" s="43"/>
      <c r="C122" s="73" t="s">
        <v>119</v>
      </c>
      <c r="D122" s="75" t="s">
        <v>47</v>
      </c>
      <c r="E122" s="118">
        <v>9.99</v>
      </c>
      <c r="F122" s="111">
        <v>0.13</v>
      </c>
      <c r="G122" s="110"/>
      <c r="H122" s="23"/>
      <c r="I122" s="26"/>
      <c r="J122" s="23"/>
      <c r="K122" s="23"/>
      <c r="L122" s="26"/>
      <c r="M122" s="25">
        <f t="shared" si="27"/>
        <v>0</v>
      </c>
      <c r="N122" s="50"/>
      <c r="R122" s="72">
        <f t="shared" si="18"/>
        <v>8.840707964601771</v>
      </c>
    </row>
    <row r="123" spans="1:18" s="33" customFormat="1" ht="18.95" customHeight="1">
      <c r="A123" s="32"/>
      <c r="B123" s="43"/>
      <c r="C123" s="73" t="s">
        <v>121</v>
      </c>
      <c r="D123" s="75" t="s">
        <v>46</v>
      </c>
      <c r="E123" s="118">
        <v>18.489999999999998</v>
      </c>
      <c r="F123" s="111">
        <v>0.13</v>
      </c>
      <c r="G123" s="110"/>
      <c r="H123" s="23"/>
      <c r="I123" s="26"/>
      <c r="J123" s="23"/>
      <c r="K123" s="23"/>
      <c r="L123" s="26"/>
      <c r="M123" s="25">
        <f t="shared" si="27"/>
        <v>0</v>
      </c>
      <c r="N123" s="50"/>
      <c r="R123" s="72">
        <f t="shared" si="18"/>
        <v>16.36283185840708</v>
      </c>
    </row>
    <row r="124" spans="1:18" s="33" customFormat="1" ht="18.95" customHeight="1">
      <c r="A124" s="32"/>
      <c r="B124" s="43"/>
      <c r="C124" s="73" t="s">
        <v>123</v>
      </c>
      <c r="D124" s="75" t="s">
        <v>46</v>
      </c>
      <c r="E124" s="118">
        <v>29</v>
      </c>
      <c r="F124" s="111">
        <v>0.13</v>
      </c>
      <c r="G124" s="110"/>
      <c r="H124" s="23"/>
      <c r="I124" s="26"/>
      <c r="J124" s="23"/>
      <c r="K124" s="23"/>
      <c r="L124" s="26"/>
      <c r="M124" s="25">
        <f>((G124*E124*2)+(H124*E124*3)+(J124*E124*6)+(E124*K124))</f>
        <v>0</v>
      </c>
      <c r="N124" s="50"/>
      <c r="R124" s="72">
        <f t="shared" ref="R124" si="35">E124/(1+F124)</f>
        <v>25.663716814159294</v>
      </c>
    </row>
    <row r="125" spans="1:18" s="33" customFormat="1" ht="18.95" customHeight="1">
      <c r="A125" s="32"/>
      <c r="B125" s="43"/>
      <c r="C125" s="73" t="s">
        <v>124</v>
      </c>
      <c r="D125" s="75" t="s">
        <v>46</v>
      </c>
      <c r="E125" s="118">
        <v>45</v>
      </c>
      <c r="F125" s="111">
        <v>0.13</v>
      </c>
      <c r="G125" s="110"/>
      <c r="H125" s="23"/>
      <c r="I125" s="26"/>
      <c r="J125" s="23"/>
      <c r="K125" s="23"/>
      <c r="L125" s="26"/>
      <c r="M125" s="25">
        <f>((G125*E125*2)+(H125*E125*3)+(J125*E125*6)+(E125*K125))</f>
        <v>0</v>
      </c>
      <c r="N125" s="50"/>
      <c r="R125" s="72">
        <f t="shared" si="18"/>
        <v>39.823008849557525</v>
      </c>
    </row>
    <row r="126" spans="1:18" s="33" customFormat="1" ht="18.95" customHeight="1">
      <c r="A126" s="32"/>
      <c r="B126" s="43"/>
      <c r="C126" s="73" t="s">
        <v>126</v>
      </c>
      <c r="D126" s="75"/>
      <c r="E126" s="118">
        <v>74.98</v>
      </c>
      <c r="F126" s="111">
        <v>0.13</v>
      </c>
      <c r="G126" s="110"/>
      <c r="H126" s="23"/>
      <c r="I126" s="26"/>
      <c r="K126" s="23"/>
      <c r="L126" s="26"/>
      <c r="M126" s="25">
        <f>((G126*E126*2)+(H126*E126*3)+(K126*E126))</f>
        <v>0</v>
      </c>
      <c r="N126" s="50"/>
      <c r="R126" s="72">
        <f t="shared" si="18"/>
        <v>66.353982300884965</v>
      </c>
    </row>
    <row r="127" spans="1:18" s="33" customFormat="1" ht="18.95" customHeight="1">
      <c r="A127" s="32"/>
      <c r="B127" s="43"/>
      <c r="C127" s="73" t="s">
        <v>127</v>
      </c>
      <c r="D127" s="75" t="s">
        <v>47</v>
      </c>
      <c r="E127" s="118">
        <v>36.49</v>
      </c>
      <c r="F127" s="111">
        <v>0.13</v>
      </c>
      <c r="G127" s="110"/>
      <c r="H127" s="23"/>
      <c r="I127" s="26"/>
      <c r="J127" s="24"/>
      <c r="K127" s="24"/>
      <c r="L127" s="26"/>
      <c r="M127" s="25">
        <f>((G127*E127*2)+(H127*E127*3))</f>
        <v>0</v>
      </c>
      <c r="N127" s="50"/>
      <c r="R127" s="72">
        <f t="shared" si="18"/>
        <v>32.292035398230091</v>
      </c>
    </row>
    <row r="128" spans="1:18" s="33" customFormat="1" ht="18.95" customHeight="1">
      <c r="A128" s="32"/>
      <c r="B128" s="43"/>
      <c r="C128" s="73" t="s">
        <v>128</v>
      </c>
      <c r="D128" s="75" t="s">
        <v>47</v>
      </c>
      <c r="E128" s="118">
        <v>75</v>
      </c>
      <c r="F128" s="111">
        <v>0.13</v>
      </c>
      <c r="G128" s="110"/>
      <c r="H128" s="23"/>
      <c r="I128" s="26"/>
      <c r="J128" s="46"/>
      <c r="K128" s="24"/>
      <c r="L128" s="26"/>
      <c r="M128" s="25">
        <f>((G128*E128*2)+(H128*E128*3))</f>
        <v>0</v>
      </c>
      <c r="N128" s="50"/>
      <c r="R128" s="72">
        <f t="shared" si="18"/>
        <v>66.371681415929203</v>
      </c>
    </row>
    <row r="129" spans="1:18" s="33" customFormat="1" ht="18.95" customHeight="1">
      <c r="A129" s="32"/>
      <c r="B129" s="43"/>
      <c r="C129" s="73" t="s">
        <v>129</v>
      </c>
      <c r="D129" s="75" t="s">
        <v>46</v>
      </c>
      <c r="E129" s="118">
        <v>275</v>
      </c>
      <c r="F129" s="111">
        <v>0.13</v>
      </c>
      <c r="G129" s="108"/>
      <c r="H129" s="46"/>
      <c r="I129" s="26"/>
      <c r="J129" s="46"/>
      <c r="K129" s="23"/>
      <c r="L129" s="26"/>
      <c r="M129" s="25">
        <f>(E129*K129)</f>
        <v>0</v>
      </c>
      <c r="N129" s="50"/>
      <c r="R129" s="72">
        <f t="shared" si="18"/>
        <v>243.36283185840711</v>
      </c>
    </row>
    <row r="130" spans="1:18" s="33" customFormat="1" ht="18.95" customHeight="1">
      <c r="A130" s="32"/>
      <c r="B130" s="43"/>
      <c r="C130" s="92" t="s">
        <v>130</v>
      </c>
      <c r="D130" s="75" t="s">
        <v>46</v>
      </c>
      <c r="E130" s="118">
        <v>3.99</v>
      </c>
      <c r="F130" s="111">
        <v>0.13</v>
      </c>
      <c r="G130" s="110"/>
      <c r="H130" s="23"/>
      <c r="I130" s="26"/>
      <c r="J130" s="23"/>
      <c r="K130" s="23"/>
      <c r="L130" s="26"/>
      <c r="M130" s="25">
        <f t="shared" ref="M130:M160" si="36">((G130*E130*2)+(H130*E130*3)+(J130*E130*6)+(E130*K130))</f>
        <v>0</v>
      </c>
      <c r="N130" s="50"/>
      <c r="R130" s="72">
        <f t="shared" si="18"/>
        <v>3.530973451327434</v>
      </c>
    </row>
    <row r="131" spans="1:18" s="33" customFormat="1" ht="18.95" customHeight="1">
      <c r="A131" s="32"/>
      <c r="B131" s="43"/>
      <c r="C131" s="92" t="s">
        <v>131</v>
      </c>
      <c r="D131" s="75" t="s">
        <v>46</v>
      </c>
      <c r="E131" s="118">
        <v>3.99</v>
      </c>
      <c r="F131" s="111">
        <v>0.13</v>
      </c>
      <c r="G131" s="110"/>
      <c r="H131" s="23"/>
      <c r="I131" s="26"/>
      <c r="J131" s="23"/>
      <c r="K131" s="23"/>
      <c r="L131" s="26"/>
      <c r="M131" s="25">
        <f t="shared" si="36"/>
        <v>0</v>
      </c>
      <c r="N131" s="50"/>
      <c r="R131" s="72">
        <f t="shared" si="18"/>
        <v>3.530973451327434</v>
      </c>
    </row>
    <row r="132" spans="1:18" s="33" customFormat="1" ht="18.95" customHeight="1">
      <c r="A132" s="32"/>
      <c r="B132" s="43"/>
      <c r="C132" s="73" t="s">
        <v>270</v>
      </c>
      <c r="D132" s="75"/>
      <c r="E132" s="104">
        <v>2.39</v>
      </c>
      <c r="F132" s="106">
        <v>0.23</v>
      </c>
      <c r="G132" s="108"/>
      <c r="H132" s="46"/>
      <c r="I132" s="26"/>
      <c r="J132" s="46"/>
      <c r="K132" s="23"/>
      <c r="L132" s="26"/>
      <c r="M132" s="25">
        <f t="shared" ref="M132" si="37">(E132*K132)</f>
        <v>0</v>
      </c>
      <c r="N132" s="103"/>
      <c r="R132" s="72"/>
    </row>
    <row r="133" spans="1:18" s="33" customFormat="1" ht="18.95" customHeight="1">
      <c r="A133" s="32"/>
      <c r="B133" s="43"/>
      <c r="C133" s="73" t="s">
        <v>144</v>
      </c>
      <c r="D133" s="94" t="s">
        <v>45</v>
      </c>
      <c r="E133" s="117">
        <v>3.99</v>
      </c>
      <c r="F133" s="111">
        <v>0.13</v>
      </c>
      <c r="G133" s="110"/>
      <c r="H133" s="23"/>
      <c r="I133" s="26"/>
      <c r="J133" s="23"/>
      <c r="K133" s="23"/>
      <c r="L133" s="26"/>
      <c r="M133" s="25">
        <f t="shared" ref="M133:M135" si="38">((G133*E133*2)+(H133*E133*3)+(J133*E133*6)+(E133*K133))</f>
        <v>0</v>
      </c>
      <c r="N133" s="50"/>
      <c r="R133" s="72">
        <f>E133/(1+F133)</f>
        <v>3.530973451327434</v>
      </c>
    </row>
    <row r="134" spans="1:18" s="33" customFormat="1" ht="18.95" customHeight="1">
      <c r="A134" s="32"/>
      <c r="B134" s="43"/>
      <c r="C134" s="73" t="s">
        <v>271</v>
      </c>
      <c r="D134" s="75"/>
      <c r="E134" s="104">
        <v>2.39</v>
      </c>
      <c r="F134" s="106">
        <v>0.23</v>
      </c>
      <c r="G134" s="108"/>
      <c r="H134" s="46"/>
      <c r="I134" s="26"/>
      <c r="J134" s="46"/>
      <c r="K134" s="23"/>
      <c r="L134" s="26"/>
      <c r="M134" s="25">
        <f t="shared" ref="M134" si="39">(E134*K134)</f>
        <v>0</v>
      </c>
      <c r="N134" s="103"/>
      <c r="R134" s="72"/>
    </row>
    <row r="135" spans="1:18" s="33" customFormat="1" ht="18.95" customHeight="1">
      <c r="A135" s="32"/>
      <c r="B135" s="43"/>
      <c r="C135" s="73" t="s">
        <v>145</v>
      </c>
      <c r="D135" s="94" t="s">
        <v>45</v>
      </c>
      <c r="E135" s="117">
        <v>3.99</v>
      </c>
      <c r="F135" s="111">
        <v>0.13</v>
      </c>
      <c r="G135" s="110"/>
      <c r="H135" s="23"/>
      <c r="I135" s="26"/>
      <c r="J135" s="23"/>
      <c r="K135" s="23"/>
      <c r="L135" s="26"/>
      <c r="M135" s="25">
        <f t="shared" si="38"/>
        <v>0</v>
      </c>
      <c r="N135" s="50"/>
      <c r="R135" s="72">
        <f t="shared" ref="R135:R141" si="40">E135/(1+F135)</f>
        <v>3.530973451327434</v>
      </c>
    </row>
    <row r="136" spans="1:18" s="33" customFormat="1" ht="18.95" customHeight="1">
      <c r="A136" s="32"/>
      <c r="B136" s="43"/>
      <c r="C136" s="73" t="s">
        <v>147</v>
      </c>
      <c r="D136" s="94" t="s">
        <v>45</v>
      </c>
      <c r="E136" s="117">
        <v>4.49</v>
      </c>
      <c r="F136" s="111">
        <v>0.13</v>
      </c>
      <c r="G136" s="110"/>
      <c r="H136" s="23"/>
      <c r="I136" s="26"/>
      <c r="J136" s="23"/>
      <c r="K136" s="23"/>
      <c r="L136" s="26"/>
      <c r="M136" s="25">
        <f t="shared" ref="M136:M137" si="41">((G136*E136*2)+(H136*E136*3)+(J136*E136*6)+(E136*K136))</f>
        <v>0</v>
      </c>
      <c r="N136" s="50"/>
      <c r="R136" s="72">
        <f t="shared" si="40"/>
        <v>3.9734513274336289</v>
      </c>
    </row>
    <row r="137" spans="1:18" s="33" customFormat="1" ht="18.95" customHeight="1">
      <c r="A137" s="32"/>
      <c r="B137" s="43"/>
      <c r="C137" s="73" t="s">
        <v>148</v>
      </c>
      <c r="D137" s="75" t="s">
        <v>47</v>
      </c>
      <c r="E137" s="117">
        <v>4.49</v>
      </c>
      <c r="F137" s="111">
        <v>0.13</v>
      </c>
      <c r="G137" s="110"/>
      <c r="H137" s="23"/>
      <c r="I137" s="26"/>
      <c r="J137" s="23"/>
      <c r="K137" s="23"/>
      <c r="L137" s="26"/>
      <c r="M137" s="25">
        <f t="shared" si="41"/>
        <v>0</v>
      </c>
      <c r="N137" s="50"/>
      <c r="R137" s="72">
        <f t="shared" si="40"/>
        <v>3.9734513274336289</v>
      </c>
    </row>
    <row r="138" spans="1:18" s="33" customFormat="1" ht="18.95" customHeight="1">
      <c r="A138" s="32"/>
      <c r="B138" s="43"/>
      <c r="C138" s="73" t="s">
        <v>149</v>
      </c>
      <c r="D138" s="94" t="s">
        <v>45</v>
      </c>
      <c r="E138" s="118">
        <v>5.99</v>
      </c>
      <c r="F138" s="111">
        <v>0.13</v>
      </c>
      <c r="G138" s="110"/>
      <c r="H138" s="23"/>
      <c r="I138" s="26"/>
      <c r="J138" s="23"/>
      <c r="K138" s="23"/>
      <c r="L138" s="26"/>
      <c r="M138" s="25">
        <f t="shared" ref="M138:M148" si="42">((G138*E138*2)+(H138*E138*3)+(J138*E138*6)+(E138*K138))</f>
        <v>0</v>
      </c>
      <c r="N138" s="50"/>
      <c r="R138" s="72">
        <f t="shared" si="40"/>
        <v>5.3008849557522133</v>
      </c>
    </row>
    <row r="139" spans="1:18" s="33" customFormat="1" ht="18.95" customHeight="1">
      <c r="A139" s="32"/>
      <c r="B139" s="43"/>
      <c r="C139" s="73" t="s">
        <v>150</v>
      </c>
      <c r="D139" s="75"/>
      <c r="E139" s="118">
        <f>5.99*2</f>
        <v>11.98</v>
      </c>
      <c r="F139" s="111">
        <v>0.13</v>
      </c>
      <c r="G139" s="108"/>
      <c r="H139" s="46"/>
      <c r="I139" s="26"/>
      <c r="J139" s="46"/>
      <c r="K139" s="23"/>
      <c r="L139" s="26"/>
      <c r="M139" s="25">
        <f>(E139*K139)</f>
        <v>0</v>
      </c>
      <c r="N139" s="50"/>
      <c r="R139" s="72">
        <f t="shared" si="40"/>
        <v>10.601769911504427</v>
      </c>
    </row>
    <row r="140" spans="1:18" s="33" customFormat="1" ht="18.95" customHeight="1">
      <c r="A140" s="32"/>
      <c r="B140" s="43"/>
      <c r="C140" s="73" t="s">
        <v>152</v>
      </c>
      <c r="D140" s="75"/>
      <c r="E140" s="118">
        <v>7.97</v>
      </c>
      <c r="F140" s="111">
        <v>0.13</v>
      </c>
      <c r="G140" s="110"/>
      <c r="H140" s="23"/>
      <c r="I140" s="26"/>
      <c r="J140" s="23"/>
      <c r="K140" s="23"/>
      <c r="L140" s="26"/>
      <c r="M140" s="25">
        <f t="shared" si="42"/>
        <v>0</v>
      </c>
      <c r="N140" s="50"/>
      <c r="R140" s="72">
        <f t="shared" si="40"/>
        <v>7.0530973451327439</v>
      </c>
    </row>
    <row r="141" spans="1:18" s="33" customFormat="1" ht="18.95" customHeight="1">
      <c r="A141" s="32"/>
      <c r="B141" s="43"/>
      <c r="C141" s="73" t="s">
        <v>153</v>
      </c>
      <c r="D141" s="75"/>
      <c r="E141" s="118">
        <v>7.97</v>
      </c>
      <c r="F141" s="111">
        <v>0.13</v>
      </c>
      <c r="G141" s="110"/>
      <c r="H141" s="23"/>
      <c r="I141" s="26"/>
      <c r="J141" s="23"/>
      <c r="K141" s="23"/>
      <c r="L141" s="26"/>
      <c r="M141" s="25">
        <f t="shared" si="42"/>
        <v>0</v>
      </c>
      <c r="N141" s="50"/>
      <c r="R141" s="72">
        <f t="shared" si="40"/>
        <v>7.0530973451327439</v>
      </c>
    </row>
    <row r="142" spans="1:18" s="33" customFormat="1" ht="18.95" customHeight="1">
      <c r="A142" s="32"/>
      <c r="B142" s="43"/>
      <c r="C142" s="73" t="s">
        <v>272</v>
      </c>
      <c r="D142" s="75"/>
      <c r="E142" s="104">
        <v>108</v>
      </c>
      <c r="F142" s="106">
        <v>0.23</v>
      </c>
      <c r="G142" s="108"/>
      <c r="H142" s="46"/>
      <c r="I142" s="26"/>
      <c r="J142" s="46"/>
      <c r="K142" s="23"/>
      <c r="L142" s="26"/>
      <c r="M142" s="25">
        <f t="shared" ref="M142" si="43">(E142*K142)</f>
        <v>0</v>
      </c>
      <c r="N142" s="103"/>
      <c r="R142" s="72"/>
    </row>
    <row r="143" spans="1:18" s="33" customFormat="1" ht="18.95" customHeight="1">
      <c r="A143" s="32"/>
      <c r="B143" s="43"/>
      <c r="C143" s="73" t="s">
        <v>154</v>
      </c>
      <c r="D143" s="94" t="s">
        <v>45</v>
      </c>
      <c r="E143" s="118">
        <v>8.99</v>
      </c>
      <c r="F143" s="111">
        <v>0.13</v>
      </c>
      <c r="G143" s="110"/>
      <c r="H143" s="23"/>
      <c r="I143" s="26"/>
      <c r="J143" s="23"/>
      <c r="K143" s="23"/>
      <c r="L143" s="26"/>
      <c r="M143" s="25">
        <f t="shared" ref="M143" si="44">((G143*E143*2)+(H143*E143*3)+(J143*E143*6)+(E143*K143))</f>
        <v>0</v>
      </c>
      <c r="N143" s="50"/>
      <c r="R143" s="72">
        <f t="shared" ref="R143" si="45">E143/(1+F143)</f>
        <v>7.9557522123893811</v>
      </c>
    </row>
    <row r="144" spans="1:18" s="33" customFormat="1" ht="18.95" customHeight="1">
      <c r="A144" s="32"/>
      <c r="B144" s="43"/>
      <c r="C144" s="73" t="s">
        <v>155</v>
      </c>
      <c r="D144" s="94" t="s">
        <v>45</v>
      </c>
      <c r="E144" s="118">
        <v>8.99</v>
      </c>
      <c r="F144" s="111">
        <v>0.13</v>
      </c>
      <c r="G144" s="110"/>
      <c r="H144" s="23"/>
      <c r="I144" s="26"/>
      <c r="J144" s="23"/>
      <c r="K144" s="23"/>
      <c r="L144" s="26"/>
      <c r="M144" s="25">
        <f t="shared" si="42"/>
        <v>0</v>
      </c>
      <c r="N144" s="50"/>
      <c r="R144" s="72">
        <f t="shared" ref="R144:R153" si="46">E144/(1+F144)</f>
        <v>7.9557522123893811</v>
      </c>
    </row>
    <row r="145" spans="1:18" s="33" customFormat="1" ht="18.95" customHeight="1">
      <c r="A145" s="32"/>
      <c r="B145" s="43"/>
      <c r="C145" s="73" t="s">
        <v>156</v>
      </c>
      <c r="D145" s="75" t="s">
        <v>47</v>
      </c>
      <c r="E145" s="118">
        <v>10</v>
      </c>
      <c r="F145" s="111">
        <v>0.13</v>
      </c>
      <c r="G145" s="110"/>
      <c r="H145" s="23"/>
      <c r="I145" s="26"/>
      <c r="J145" s="23"/>
      <c r="K145" s="23"/>
      <c r="L145" s="26"/>
      <c r="M145" s="25">
        <f>((G145*E145*2)+(H145*E145*3)+(J145*E145*3)+(E145*K145))</f>
        <v>0</v>
      </c>
      <c r="N145" s="50"/>
      <c r="R145" s="72">
        <f t="shared" si="46"/>
        <v>8.8495575221238951</v>
      </c>
    </row>
    <row r="146" spans="1:18" s="33" customFormat="1" ht="18.95" customHeight="1">
      <c r="A146" s="32"/>
      <c r="B146" s="43"/>
      <c r="C146" s="73" t="s">
        <v>157</v>
      </c>
      <c r="D146" s="75"/>
      <c r="E146" s="118">
        <v>18.48</v>
      </c>
      <c r="F146" s="111">
        <v>0.13</v>
      </c>
      <c r="G146" s="110"/>
      <c r="H146" s="23"/>
      <c r="I146" s="26"/>
      <c r="J146" s="23"/>
      <c r="K146" s="23"/>
      <c r="L146" s="26"/>
      <c r="M146" s="25">
        <f t="shared" si="42"/>
        <v>0</v>
      </c>
      <c r="N146" s="50"/>
      <c r="R146" s="72">
        <f t="shared" si="46"/>
        <v>16.353982300884958</v>
      </c>
    </row>
    <row r="147" spans="1:18" s="33" customFormat="1" ht="18.95" customHeight="1">
      <c r="A147" s="32"/>
      <c r="B147" s="43"/>
      <c r="C147" s="73" t="s">
        <v>158</v>
      </c>
      <c r="D147" s="75"/>
      <c r="E147" s="118">
        <v>15.99</v>
      </c>
      <c r="F147" s="111">
        <v>0.13</v>
      </c>
      <c r="G147" s="110"/>
      <c r="H147" s="23"/>
      <c r="I147" s="26"/>
      <c r="J147" s="23"/>
      <c r="K147" s="23"/>
      <c r="L147" s="26"/>
      <c r="M147" s="25">
        <f t="shared" si="42"/>
        <v>0</v>
      </c>
      <c r="N147" s="50"/>
      <c r="R147" s="72">
        <f t="shared" si="46"/>
        <v>14.150442477876108</v>
      </c>
    </row>
    <row r="148" spans="1:18" s="33" customFormat="1" ht="18.95" customHeight="1">
      <c r="A148" s="32"/>
      <c r="B148" s="43"/>
      <c r="C148" s="73" t="s">
        <v>159</v>
      </c>
      <c r="D148" s="75" t="s">
        <v>47</v>
      </c>
      <c r="E148" s="118">
        <v>19</v>
      </c>
      <c r="F148" s="111">
        <v>0.13</v>
      </c>
      <c r="G148" s="110"/>
      <c r="H148" s="23"/>
      <c r="I148" s="26"/>
      <c r="J148" s="23"/>
      <c r="K148" s="23"/>
      <c r="L148" s="26"/>
      <c r="M148" s="25">
        <f t="shared" si="42"/>
        <v>0</v>
      </c>
      <c r="N148" s="50"/>
      <c r="R148" s="72">
        <f t="shared" si="46"/>
        <v>16.814159292035399</v>
      </c>
    </row>
    <row r="149" spans="1:18" s="33" customFormat="1" ht="18.95" customHeight="1">
      <c r="A149" s="32"/>
      <c r="B149" s="43"/>
      <c r="C149" s="73" t="s">
        <v>160</v>
      </c>
      <c r="D149" s="75" t="s">
        <v>46</v>
      </c>
      <c r="E149" s="118">
        <v>25</v>
      </c>
      <c r="F149" s="111">
        <v>0.13</v>
      </c>
      <c r="G149" s="110"/>
      <c r="H149" s="23"/>
      <c r="I149" s="26"/>
      <c r="K149" s="23"/>
      <c r="L149" s="26"/>
      <c r="M149" s="25">
        <f t="shared" ref="M149:M155" si="47">((G149*E149*2)+(H149*E149*3)+(K149*E149))</f>
        <v>0</v>
      </c>
      <c r="N149" s="50"/>
      <c r="R149" s="72">
        <f t="shared" si="46"/>
        <v>22.123893805309738</v>
      </c>
    </row>
    <row r="150" spans="1:18" s="33" customFormat="1" ht="18.95" customHeight="1">
      <c r="A150" s="32"/>
      <c r="B150" s="43"/>
      <c r="C150" s="73" t="s">
        <v>161</v>
      </c>
      <c r="D150" s="75" t="s">
        <v>47</v>
      </c>
      <c r="E150" s="118">
        <v>27</v>
      </c>
      <c r="F150" s="111">
        <v>0.13</v>
      </c>
      <c r="G150" s="110"/>
      <c r="H150" s="23"/>
      <c r="I150" s="26"/>
      <c r="K150" s="23"/>
      <c r="L150" s="26"/>
      <c r="M150" s="25">
        <f t="shared" si="47"/>
        <v>0</v>
      </c>
      <c r="N150" s="50"/>
      <c r="R150" s="72">
        <f t="shared" si="46"/>
        <v>23.893805309734514</v>
      </c>
    </row>
    <row r="151" spans="1:18" s="33" customFormat="1" ht="18.95" customHeight="1">
      <c r="A151" s="32"/>
      <c r="B151" s="43"/>
      <c r="C151" s="73" t="s">
        <v>163</v>
      </c>
      <c r="D151" s="75"/>
      <c r="E151" s="117">
        <v>100</v>
      </c>
      <c r="F151" s="111">
        <v>0.13</v>
      </c>
      <c r="G151" s="110"/>
      <c r="H151" s="23"/>
      <c r="I151" s="26"/>
      <c r="K151" s="23"/>
      <c r="L151" s="26"/>
      <c r="M151" s="25">
        <f t="shared" si="47"/>
        <v>0</v>
      </c>
      <c r="N151" s="50"/>
      <c r="R151" s="72">
        <f t="shared" si="46"/>
        <v>88.495575221238951</v>
      </c>
    </row>
    <row r="152" spans="1:18" s="33" customFormat="1" ht="18.95" customHeight="1">
      <c r="A152" s="32"/>
      <c r="B152" s="43"/>
      <c r="C152" s="73" t="s">
        <v>162</v>
      </c>
      <c r="D152" s="75"/>
      <c r="E152" s="117">
        <v>50</v>
      </c>
      <c r="F152" s="111">
        <v>0.13</v>
      </c>
      <c r="G152" s="110"/>
      <c r="H152" s="23"/>
      <c r="I152" s="26"/>
      <c r="K152" s="23"/>
      <c r="L152" s="26"/>
      <c r="M152" s="25">
        <f t="shared" si="47"/>
        <v>0</v>
      </c>
      <c r="N152" s="50"/>
      <c r="R152" s="72">
        <f t="shared" si="46"/>
        <v>44.247787610619476</v>
      </c>
    </row>
    <row r="153" spans="1:18" s="33" customFormat="1" ht="18.95" customHeight="1">
      <c r="A153" s="32"/>
      <c r="B153" s="43"/>
      <c r="C153" s="73" t="s">
        <v>167</v>
      </c>
      <c r="D153" s="75" t="s">
        <v>47</v>
      </c>
      <c r="E153" s="118">
        <v>100</v>
      </c>
      <c r="F153" s="111">
        <v>0.13</v>
      </c>
      <c r="G153" s="110"/>
      <c r="H153" s="23"/>
      <c r="I153" s="26"/>
      <c r="K153" s="23"/>
      <c r="L153" s="26"/>
      <c r="M153" s="25">
        <f t="shared" si="47"/>
        <v>0</v>
      </c>
      <c r="N153" s="50"/>
      <c r="R153" s="72">
        <f t="shared" si="46"/>
        <v>88.495575221238951</v>
      </c>
    </row>
    <row r="154" spans="1:18" s="33" customFormat="1" ht="18.95" customHeight="1">
      <c r="A154" s="32"/>
      <c r="B154" s="43"/>
      <c r="C154" s="73" t="s">
        <v>168</v>
      </c>
      <c r="D154" s="75" t="s">
        <v>47</v>
      </c>
      <c r="E154" s="118">
        <v>70</v>
      </c>
      <c r="F154" s="111">
        <v>0.13</v>
      </c>
      <c r="G154" s="110"/>
      <c r="H154" s="23"/>
      <c r="I154" s="26"/>
      <c r="K154" s="23"/>
      <c r="L154" s="26"/>
      <c r="M154" s="25">
        <f t="shared" si="47"/>
        <v>0</v>
      </c>
      <c r="N154" s="50"/>
      <c r="R154" s="72">
        <f t="shared" ref="R154" si="48">E154/(1+F154)</f>
        <v>61.946902654867266</v>
      </c>
    </row>
    <row r="155" spans="1:18" s="33" customFormat="1" ht="18.95" customHeight="1">
      <c r="A155" s="32"/>
      <c r="B155" s="43"/>
      <c r="C155" s="73" t="s">
        <v>169</v>
      </c>
      <c r="D155" s="75" t="s">
        <v>47</v>
      </c>
      <c r="E155" s="119">
        <v>75</v>
      </c>
      <c r="F155" s="111">
        <v>0.13</v>
      </c>
      <c r="G155" s="110"/>
      <c r="H155" s="23"/>
      <c r="I155" s="26"/>
      <c r="K155" s="23"/>
      <c r="L155" s="26"/>
      <c r="M155" s="25">
        <f t="shared" si="47"/>
        <v>0</v>
      </c>
      <c r="N155" s="50"/>
      <c r="R155" s="72">
        <f t="shared" ref="R155" si="49">E155/(1+F155)</f>
        <v>66.371681415929203</v>
      </c>
    </row>
    <row r="156" spans="1:18" s="33" customFormat="1" ht="18.95" customHeight="1">
      <c r="A156" s="32"/>
      <c r="B156" s="43"/>
      <c r="C156" s="92" t="s">
        <v>273</v>
      </c>
      <c r="D156" s="75"/>
      <c r="E156" s="104">
        <v>2.79</v>
      </c>
      <c r="F156" s="106">
        <v>0.23</v>
      </c>
      <c r="G156" s="108"/>
      <c r="H156" s="46"/>
      <c r="I156" s="26"/>
      <c r="J156" s="46"/>
      <c r="K156" s="23"/>
      <c r="L156" s="26"/>
      <c r="M156" s="25">
        <f t="shared" ref="M156" si="50">(E156*K156)</f>
        <v>0</v>
      </c>
      <c r="N156" s="103"/>
      <c r="R156" s="72"/>
    </row>
    <row r="157" spans="1:18" s="33" customFormat="1" ht="18.95" customHeight="1">
      <c r="A157" s="32"/>
      <c r="B157" s="43"/>
      <c r="C157" s="92" t="s">
        <v>132</v>
      </c>
      <c r="D157" s="94" t="s">
        <v>45</v>
      </c>
      <c r="E157" s="118">
        <v>4.99</v>
      </c>
      <c r="F157" s="111">
        <v>0.13</v>
      </c>
      <c r="G157" s="110"/>
      <c r="H157" s="23"/>
      <c r="I157" s="26"/>
      <c r="J157" s="23"/>
      <c r="K157" s="23"/>
      <c r="L157" s="26"/>
      <c r="M157" s="25">
        <f t="shared" si="36"/>
        <v>0</v>
      </c>
      <c r="N157" s="50"/>
      <c r="R157" s="72">
        <f t="shared" si="18"/>
        <v>4.4159292035398234</v>
      </c>
    </row>
    <row r="158" spans="1:18" s="33" customFormat="1" ht="18.95" customHeight="1">
      <c r="A158" s="32"/>
      <c r="B158" s="43"/>
      <c r="C158" s="92" t="s">
        <v>133</v>
      </c>
      <c r="D158" s="75" t="s">
        <v>46</v>
      </c>
      <c r="E158" s="118">
        <v>4.99</v>
      </c>
      <c r="F158" s="111">
        <v>0.13</v>
      </c>
      <c r="G158" s="110"/>
      <c r="H158" s="23"/>
      <c r="I158" s="26"/>
      <c r="J158" s="23"/>
      <c r="K158" s="23"/>
      <c r="L158" s="26"/>
      <c r="M158" s="25">
        <f t="shared" si="36"/>
        <v>0</v>
      </c>
      <c r="N158" s="50"/>
      <c r="R158" s="72">
        <f t="shared" si="18"/>
        <v>4.4159292035398234</v>
      </c>
    </row>
    <row r="159" spans="1:18" s="33" customFormat="1" ht="18.95" customHeight="1">
      <c r="A159" s="32"/>
      <c r="B159" s="43"/>
      <c r="C159" s="92" t="s">
        <v>274</v>
      </c>
      <c r="D159" s="75"/>
      <c r="E159" s="104">
        <v>2.79</v>
      </c>
      <c r="F159" s="106">
        <v>0.23</v>
      </c>
      <c r="G159" s="108"/>
      <c r="H159" s="46"/>
      <c r="I159" s="26"/>
      <c r="J159" s="46"/>
      <c r="K159" s="23"/>
      <c r="L159" s="26"/>
      <c r="M159" s="25">
        <f t="shared" ref="M159" si="51">(E159*K159)</f>
        <v>0</v>
      </c>
      <c r="N159" s="103"/>
      <c r="R159" s="72"/>
    </row>
    <row r="160" spans="1:18" s="33" customFormat="1" ht="18.95" customHeight="1">
      <c r="A160" s="32"/>
      <c r="B160" s="43"/>
      <c r="C160" s="92" t="s">
        <v>134</v>
      </c>
      <c r="D160" s="94" t="s">
        <v>45</v>
      </c>
      <c r="E160" s="118">
        <v>4.99</v>
      </c>
      <c r="F160" s="111">
        <v>0.13</v>
      </c>
      <c r="G160" s="110"/>
      <c r="H160" s="23"/>
      <c r="I160" s="26"/>
      <c r="J160" s="23"/>
      <c r="K160" s="23"/>
      <c r="L160" s="26"/>
      <c r="M160" s="25">
        <f t="shared" si="36"/>
        <v>0</v>
      </c>
      <c r="N160" s="50"/>
      <c r="R160" s="72">
        <f t="shared" si="18"/>
        <v>4.4159292035398234</v>
      </c>
    </row>
    <row r="161" spans="1:18" s="33" customFormat="1" ht="18.95" customHeight="1">
      <c r="A161" s="32"/>
      <c r="B161" s="43"/>
      <c r="C161" s="92" t="s">
        <v>275</v>
      </c>
      <c r="D161" s="75"/>
      <c r="E161" s="104">
        <v>89</v>
      </c>
      <c r="F161" s="106">
        <v>0.23</v>
      </c>
      <c r="G161" s="108"/>
      <c r="H161" s="46"/>
      <c r="I161" s="26"/>
      <c r="J161" s="46"/>
      <c r="K161" s="23"/>
      <c r="L161" s="26"/>
      <c r="M161" s="25">
        <f t="shared" ref="M161" si="52">(E161*K161)</f>
        <v>0</v>
      </c>
      <c r="N161" s="103"/>
      <c r="R161" s="72"/>
    </row>
    <row r="162" spans="1:18" s="33" customFormat="1" ht="18.95" customHeight="1">
      <c r="A162" s="32"/>
      <c r="B162" s="43"/>
      <c r="C162" s="73" t="s">
        <v>136</v>
      </c>
      <c r="D162" s="75" t="s">
        <v>46</v>
      </c>
      <c r="E162" s="117">
        <v>6.99</v>
      </c>
      <c r="F162" s="111">
        <v>0.13</v>
      </c>
      <c r="G162" s="110"/>
      <c r="H162" s="23"/>
      <c r="I162" s="26"/>
      <c r="J162" s="23"/>
      <c r="K162" s="23"/>
      <c r="L162" s="26"/>
      <c r="M162" s="25">
        <f>((G162*E162*2)+(H162*E162*3)+(J162*E162*6)+(E162*K162))</f>
        <v>0</v>
      </c>
      <c r="N162" s="50"/>
      <c r="R162" s="72">
        <f t="shared" si="18"/>
        <v>6.1858407079646023</v>
      </c>
    </row>
    <row r="163" spans="1:18" s="33" customFormat="1" ht="18.95" customHeight="1">
      <c r="A163" s="32"/>
      <c r="B163" s="43"/>
      <c r="C163" s="73" t="s">
        <v>137</v>
      </c>
      <c r="D163" s="75" t="s">
        <v>47</v>
      </c>
      <c r="E163" s="117">
        <v>6.99</v>
      </c>
      <c r="F163" s="111">
        <v>0.13</v>
      </c>
      <c r="G163" s="110"/>
      <c r="H163" s="23"/>
      <c r="I163" s="26"/>
      <c r="J163" s="23"/>
      <c r="K163" s="23"/>
      <c r="L163" s="26"/>
      <c r="M163" s="25">
        <f>((G163*E163*2)+(H163*E163*3)+(J163*E163*6)+(E163*K163))</f>
        <v>0</v>
      </c>
      <c r="N163" s="50"/>
      <c r="R163" s="72">
        <f t="shared" si="18"/>
        <v>6.1858407079646023</v>
      </c>
    </row>
    <row r="164" spans="1:18" s="33" customFormat="1" ht="18.95" customHeight="1">
      <c r="A164" s="32"/>
      <c r="B164" s="43"/>
      <c r="C164" s="73" t="s">
        <v>276</v>
      </c>
      <c r="D164" s="75"/>
      <c r="E164" s="104">
        <v>140</v>
      </c>
      <c r="F164" s="106">
        <v>0.23</v>
      </c>
      <c r="G164" s="108"/>
      <c r="H164" s="46"/>
      <c r="I164" s="26"/>
      <c r="J164" s="46"/>
      <c r="K164" s="23"/>
      <c r="L164" s="26"/>
      <c r="M164" s="25">
        <f t="shared" ref="M164" si="53">(E164*K164)</f>
        <v>0</v>
      </c>
      <c r="N164" s="103"/>
      <c r="R164" s="72"/>
    </row>
    <row r="165" spans="1:18" s="33" customFormat="1" ht="18.95" customHeight="1">
      <c r="A165" s="32"/>
      <c r="B165" s="43"/>
      <c r="C165" s="73" t="s">
        <v>277</v>
      </c>
      <c r="D165" s="75"/>
      <c r="E165" s="104">
        <v>107</v>
      </c>
      <c r="F165" s="106">
        <v>0.23</v>
      </c>
      <c r="G165" s="108"/>
      <c r="H165" s="46"/>
      <c r="I165" s="26"/>
      <c r="J165" s="46"/>
      <c r="K165" s="23"/>
      <c r="L165" s="26"/>
      <c r="M165" s="25">
        <f t="shared" ref="M165" si="54">(E165*K165)</f>
        <v>0</v>
      </c>
      <c r="N165" s="103"/>
      <c r="R165" s="72"/>
    </row>
    <row r="166" spans="1:18" s="33" customFormat="1" ht="18.95" customHeight="1">
      <c r="A166" s="32"/>
      <c r="B166" s="43"/>
      <c r="C166" s="73" t="s">
        <v>139</v>
      </c>
      <c r="D166" s="75" t="s">
        <v>46</v>
      </c>
      <c r="E166" s="117">
        <v>8.99</v>
      </c>
      <c r="F166" s="111">
        <v>0.13</v>
      </c>
      <c r="G166" s="110"/>
      <c r="H166" s="23"/>
      <c r="I166" s="26"/>
      <c r="J166" s="23"/>
      <c r="K166" s="23"/>
      <c r="L166" s="26"/>
      <c r="M166" s="25">
        <f>((G166*E166*2)+(H166*E166*3)+(J166*E166*6)+(E166*K166))</f>
        <v>0</v>
      </c>
      <c r="N166" s="50"/>
      <c r="R166" s="72">
        <f t="shared" si="18"/>
        <v>7.9557522123893811</v>
      </c>
    </row>
    <row r="167" spans="1:18" s="33" customFormat="1" ht="18.95" customHeight="1">
      <c r="A167" s="32"/>
      <c r="B167" s="43"/>
      <c r="C167" s="73" t="s">
        <v>141</v>
      </c>
      <c r="D167" s="75" t="s">
        <v>47</v>
      </c>
      <c r="E167" s="118">
        <v>15</v>
      </c>
      <c r="F167" s="111">
        <v>0.13</v>
      </c>
      <c r="G167" s="110"/>
      <c r="H167" s="23"/>
      <c r="I167" s="26"/>
      <c r="J167" s="23"/>
      <c r="K167" s="23"/>
      <c r="L167" s="26"/>
      <c r="M167" s="25">
        <f>((G167*E167*2)+(H167*E167*3)+(J167*E167*6)+(E167*K167))</f>
        <v>0</v>
      </c>
      <c r="N167" s="50"/>
      <c r="R167" s="72">
        <f t="shared" si="18"/>
        <v>13.274336283185843</v>
      </c>
    </row>
    <row r="168" spans="1:18" s="33" customFormat="1" ht="18.95" customHeight="1">
      <c r="A168" s="32"/>
      <c r="B168" s="43"/>
      <c r="C168" s="73" t="s">
        <v>143</v>
      </c>
      <c r="D168" s="75" t="s">
        <v>47</v>
      </c>
      <c r="E168" s="118">
        <v>50</v>
      </c>
      <c r="F168" s="111">
        <v>0.13</v>
      </c>
      <c r="G168" s="110"/>
      <c r="H168" s="23"/>
      <c r="I168" s="26"/>
      <c r="K168" s="23"/>
      <c r="L168" s="26"/>
      <c r="M168" s="25">
        <f>((G168*E168*2)+(H168*E168*3)+(K168*E168))</f>
        <v>0</v>
      </c>
      <c r="N168" s="67"/>
      <c r="R168" s="72">
        <f t="shared" ref="R168:R176" si="55">E168/(1+F168)</f>
        <v>44.247787610619476</v>
      </c>
    </row>
    <row r="169" spans="1:18" s="33" customFormat="1" ht="18.95" customHeight="1">
      <c r="A169" s="32"/>
      <c r="B169" s="43"/>
      <c r="C169" s="73" t="s">
        <v>142</v>
      </c>
      <c r="D169" s="75" t="s">
        <v>47</v>
      </c>
      <c r="E169" s="118">
        <v>16.989999999999998</v>
      </c>
      <c r="F169" s="111">
        <v>0.13</v>
      </c>
      <c r="G169" s="110"/>
      <c r="H169" s="23"/>
      <c r="I169" s="26"/>
      <c r="J169" s="23"/>
      <c r="K169" s="23"/>
      <c r="L169" s="26"/>
      <c r="M169" s="25">
        <f>((G169*E169*2)+(H169*E169*3)+(J169*E169*6)+(E169*K169))</f>
        <v>0</v>
      </c>
      <c r="N169" s="67"/>
      <c r="R169" s="72">
        <f>E169/(1+F169)</f>
        <v>15.035398230088495</v>
      </c>
    </row>
    <row r="170" spans="1:18" s="33" customFormat="1" ht="18.95" customHeight="1">
      <c r="A170" s="32"/>
      <c r="B170" s="43"/>
      <c r="C170" s="73" t="s">
        <v>334</v>
      </c>
      <c r="D170" s="75" t="s">
        <v>47</v>
      </c>
      <c r="E170" s="118">
        <v>80</v>
      </c>
      <c r="F170" s="111">
        <v>0.13</v>
      </c>
      <c r="G170" s="110"/>
      <c r="H170" s="23"/>
      <c r="I170" s="26"/>
      <c r="J170" s="23"/>
      <c r="K170" s="23"/>
      <c r="L170" s="26"/>
      <c r="M170" s="25">
        <f>((G170*E170*2)+(H170*E170*3)+(J170*E170*6)+(E170*K170))</f>
        <v>0</v>
      </c>
      <c r="N170" s="67"/>
      <c r="R170" s="72">
        <f>E170/(1+F170)</f>
        <v>70.796460176991161</v>
      </c>
    </row>
    <row r="171" spans="1:18" s="33" customFormat="1" ht="18.95" customHeight="1">
      <c r="A171" s="32"/>
      <c r="B171" s="43"/>
      <c r="C171" s="73" t="s">
        <v>278</v>
      </c>
      <c r="D171" s="75" t="s">
        <v>47</v>
      </c>
      <c r="E171" s="118">
        <v>25</v>
      </c>
      <c r="F171" s="111">
        <v>0.13</v>
      </c>
      <c r="G171" s="110"/>
      <c r="H171" s="23"/>
      <c r="I171" s="26"/>
      <c r="J171" s="23"/>
      <c r="K171" s="23"/>
      <c r="L171" s="26"/>
      <c r="M171" s="25">
        <f>((G171*E171*2)+(H171*E171*3)+(J171*E171*6)+(E171*K171))</f>
        <v>0</v>
      </c>
      <c r="N171" s="67"/>
      <c r="R171" s="72">
        <f>E171/(1+F171)</f>
        <v>22.123893805309738</v>
      </c>
    </row>
    <row r="172" spans="1:18" s="33" customFormat="1" ht="18.95" customHeight="1">
      <c r="A172" s="32"/>
      <c r="B172" s="43"/>
      <c r="C172" s="73" t="s">
        <v>279</v>
      </c>
      <c r="D172" s="75"/>
      <c r="E172" s="104">
        <v>2.79</v>
      </c>
      <c r="F172" s="106">
        <v>0.23</v>
      </c>
      <c r="G172" s="108"/>
      <c r="H172" s="46"/>
      <c r="I172" s="26"/>
      <c r="J172" s="46"/>
      <c r="K172" s="23"/>
      <c r="L172" s="26"/>
      <c r="M172" s="25">
        <f t="shared" ref="M172" si="56">(E172*K172)</f>
        <v>0</v>
      </c>
      <c r="N172" s="103"/>
      <c r="R172" s="72"/>
    </row>
    <row r="173" spans="1:18" s="33" customFormat="1" ht="18.95" customHeight="1">
      <c r="A173" s="32"/>
      <c r="B173" s="43"/>
      <c r="C173" s="73" t="s">
        <v>280</v>
      </c>
      <c r="D173" s="75" t="s">
        <v>46</v>
      </c>
      <c r="E173" s="118">
        <v>4.99</v>
      </c>
      <c r="F173" s="111">
        <v>0.13</v>
      </c>
      <c r="G173" s="110"/>
      <c r="H173" s="23"/>
      <c r="I173" s="26"/>
      <c r="J173" s="23"/>
      <c r="K173" s="23"/>
      <c r="L173" s="26"/>
      <c r="M173" s="25">
        <f t="shared" ref="M173:M176" si="57">((G173*E173*2)+(H173*E173*3)+(J173*E173*6)+(E173*K173))</f>
        <v>0</v>
      </c>
      <c r="N173" s="50"/>
      <c r="R173" s="72">
        <f t="shared" si="55"/>
        <v>4.4159292035398234</v>
      </c>
    </row>
    <row r="174" spans="1:18" s="33" customFormat="1" ht="18.95" customHeight="1">
      <c r="A174" s="32"/>
      <c r="B174" s="43"/>
      <c r="C174" s="73" t="s">
        <v>283</v>
      </c>
      <c r="D174" s="94" t="s">
        <v>45</v>
      </c>
      <c r="E174" s="118">
        <v>16</v>
      </c>
      <c r="F174" s="111">
        <v>0.13</v>
      </c>
      <c r="G174" s="110"/>
      <c r="H174" s="23"/>
      <c r="I174" s="26"/>
      <c r="J174" s="23"/>
      <c r="K174" s="23"/>
      <c r="L174" s="26"/>
      <c r="M174" s="25">
        <f t="shared" ref="M174:M175" si="58">((G174*E174*2)+(H174*E174*3)+(J174*E174*6)+(E174*K174))</f>
        <v>0</v>
      </c>
      <c r="N174" s="50"/>
      <c r="R174" s="72">
        <f t="shared" ref="R174:R175" si="59">E174/(1+F174)</f>
        <v>14.159292035398231</v>
      </c>
    </row>
    <row r="175" spans="1:18" s="33" customFormat="1" ht="18.95" customHeight="1">
      <c r="A175" s="32"/>
      <c r="B175" s="43"/>
      <c r="C175" s="73" t="s">
        <v>281</v>
      </c>
      <c r="D175" s="94" t="s">
        <v>45</v>
      </c>
      <c r="E175" s="118">
        <v>35</v>
      </c>
      <c r="F175" s="111">
        <v>0.13</v>
      </c>
      <c r="G175" s="110"/>
      <c r="H175" s="23"/>
      <c r="I175" s="26"/>
      <c r="J175" s="23"/>
      <c r="K175" s="23"/>
      <c r="L175" s="26"/>
      <c r="M175" s="25">
        <f t="shared" si="58"/>
        <v>0</v>
      </c>
      <c r="N175" s="50"/>
      <c r="R175" s="72">
        <f t="shared" si="59"/>
        <v>30.973451327433633</v>
      </c>
    </row>
    <row r="176" spans="1:18" s="33" customFormat="1" ht="18.95" customHeight="1">
      <c r="A176" s="32"/>
      <c r="B176" s="43"/>
      <c r="C176" s="73" t="s">
        <v>282</v>
      </c>
      <c r="D176" s="94" t="s">
        <v>45</v>
      </c>
      <c r="E176" s="118">
        <v>127</v>
      </c>
      <c r="F176" s="111">
        <v>0.13</v>
      </c>
      <c r="G176" s="110"/>
      <c r="H176" s="23"/>
      <c r="I176" s="26"/>
      <c r="J176" s="23"/>
      <c r="K176" s="23"/>
      <c r="L176" s="26"/>
      <c r="M176" s="25">
        <f t="shared" si="57"/>
        <v>0</v>
      </c>
      <c r="N176" s="50"/>
      <c r="R176" s="72">
        <f t="shared" si="55"/>
        <v>112.38938053097347</v>
      </c>
    </row>
    <row r="177" spans="1:18" s="33" customFormat="1" ht="18.95" customHeight="1">
      <c r="A177" s="32"/>
      <c r="B177" s="43"/>
      <c r="C177" s="73" t="s">
        <v>175</v>
      </c>
      <c r="D177" s="75" t="s">
        <v>47</v>
      </c>
      <c r="E177" s="115">
        <v>6.49</v>
      </c>
      <c r="F177" s="111">
        <v>0.13</v>
      </c>
      <c r="G177" s="110"/>
      <c r="H177" s="23"/>
      <c r="I177" s="26"/>
      <c r="J177" s="23"/>
      <c r="K177" s="23"/>
      <c r="L177" s="26"/>
      <c r="M177" s="25">
        <f t="shared" ref="M177:M184" si="60">((G177*E177*2)+(H177*E177*3)+(J177*E177*6)+(E177*K177))</f>
        <v>0</v>
      </c>
      <c r="N177" s="67"/>
      <c r="R177" s="72">
        <f t="shared" ref="R177:R184" si="61">E177/(1+F177)</f>
        <v>5.7433628318584082</v>
      </c>
    </row>
    <row r="178" spans="1:18" s="33" customFormat="1" ht="18.95" customHeight="1">
      <c r="A178" s="32"/>
      <c r="B178" s="43"/>
      <c r="C178" s="73" t="s">
        <v>176</v>
      </c>
      <c r="D178" s="94" t="s">
        <v>45</v>
      </c>
      <c r="E178" s="115">
        <v>6.49</v>
      </c>
      <c r="F178" s="111">
        <v>0.13</v>
      </c>
      <c r="G178" s="110"/>
      <c r="H178" s="23"/>
      <c r="I178" s="26"/>
      <c r="J178" s="23"/>
      <c r="K178" s="23"/>
      <c r="L178" s="26"/>
      <c r="M178" s="25">
        <f t="shared" si="60"/>
        <v>0</v>
      </c>
      <c r="N178" s="67"/>
      <c r="R178" s="72">
        <f t="shared" si="61"/>
        <v>5.7433628318584082</v>
      </c>
    </row>
    <row r="179" spans="1:18" s="33" customFormat="1" ht="18.95" customHeight="1">
      <c r="A179" s="32"/>
      <c r="B179" s="43"/>
      <c r="C179" s="73" t="s">
        <v>175</v>
      </c>
      <c r="D179" s="94" t="s">
        <v>45</v>
      </c>
      <c r="E179" s="115">
        <v>6.49</v>
      </c>
      <c r="F179" s="111">
        <v>0.13</v>
      </c>
      <c r="G179" s="110"/>
      <c r="H179" s="23"/>
      <c r="I179" s="26"/>
      <c r="J179" s="23"/>
      <c r="K179" s="23"/>
      <c r="L179" s="26"/>
      <c r="M179" s="25">
        <f t="shared" si="60"/>
        <v>0</v>
      </c>
      <c r="N179" s="67"/>
      <c r="R179" s="72">
        <f t="shared" si="61"/>
        <v>5.7433628318584082</v>
      </c>
    </row>
    <row r="180" spans="1:18" s="33" customFormat="1" ht="18.95" customHeight="1">
      <c r="A180" s="32"/>
      <c r="B180" s="43"/>
      <c r="C180" s="73" t="s">
        <v>284</v>
      </c>
      <c r="D180" s="94" t="s">
        <v>45</v>
      </c>
      <c r="E180" s="115">
        <v>5.99</v>
      </c>
      <c r="F180" s="111">
        <v>0.13</v>
      </c>
      <c r="G180" s="110"/>
      <c r="H180" s="23"/>
      <c r="I180" s="26"/>
      <c r="J180" s="23"/>
      <c r="K180" s="23"/>
      <c r="L180" s="26"/>
      <c r="M180" s="25">
        <f t="shared" si="60"/>
        <v>0</v>
      </c>
      <c r="N180" s="67"/>
      <c r="R180" s="72">
        <f t="shared" si="61"/>
        <v>5.3008849557522133</v>
      </c>
    </row>
    <row r="181" spans="1:18" s="33" customFormat="1" ht="18.95" customHeight="1">
      <c r="A181" s="32"/>
      <c r="B181" s="43"/>
      <c r="C181" s="73" t="s">
        <v>285</v>
      </c>
      <c r="D181" s="94" t="s">
        <v>45</v>
      </c>
      <c r="E181" s="115">
        <v>5.99</v>
      </c>
      <c r="F181" s="111">
        <v>0.13</v>
      </c>
      <c r="G181" s="110"/>
      <c r="H181" s="23"/>
      <c r="I181" s="26"/>
      <c r="J181" s="23"/>
      <c r="K181" s="23"/>
      <c r="L181" s="26"/>
      <c r="M181" s="25">
        <f t="shared" si="60"/>
        <v>0</v>
      </c>
      <c r="N181" s="67"/>
      <c r="R181" s="72">
        <f t="shared" si="61"/>
        <v>5.3008849557522133</v>
      </c>
    </row>
    <row r="182" spans="1:18" s="33" customFormat="1" ht="18.95" customHeight="1">
      <c r="A182" s="32"/>
      <c r="B182" s="43"/>
      <c r="C182" s="73" t="s">
        <v>286</v>
      </c>
      <c r="D182" s="75" t="s">
        <v>47</v>
      </c>
      <c r="E182" s="115">
        <v>6.99</v>
      </c>
      <c r="F182" s="111">
        <v>0.13</v>
      </c>
      <c r="G182" s="110"/>
      <c r="H182" s="23"/>
      <c r="I182" s="26"/>
      <c r="J182" s="23"/>
      <c r="K182" s="23"/>
      <c r="L182" s="26"/>
      <c r="M182" s="25">
        <f t="shared" si="60"/>
        <v>0</v>
      </c>
      <c r="N182" s="67"/>
      <c r="R182" s="72">
        <f t="shared" si="61"/>
        <v>6.1858407079646023</v>
      </c>
    </row>
    <row r="183" spans="1:18" s="33" customFormat="1" ht="18.95" customHeight="1">
      <c r="A183" s="32"/>
      <c r="B183" s="43"/>
      <c r="C183" s="73" t="s">
        <v>287</v>
      </c>
      <c r="D183" s="75" t="s">
        <v>47</v>
      </c>
      <c r="E183" s="115">
        <v>8.99</v>
      </c>
      <c r="F183" s="111">
        <v>0.13</v>
      </c>
      <c r="G183" s="110"/>
      <c r="H183" s="23"/>
      <c r="I183" s="26"/>
      <c r="J183" s="23"/>
      <c r="K183" s="23"/>
      <c r="L183" s="26"/>
      <c r="M183" s="25">
        <f t="shared" si="60"/>
        <v>0</v>
      </c>
      <c r="N183" s="67"/>
      <c r="R183" s="72">
        <f t="shared" si="61"/>
        <v>7.9557522123893811</v>
      </c>
    </row>
    <row r="184" spans="1:18" s="33" customFormat="1" ht="18.95" customHeight="1">
      <c r="A184" s="32"/>
      <c r="B184" s="43"/>
      <c r="C184" s="73" t="s">
        <v>212</v>
      </c>
      <c r="D184" s="94" t="s">
        <v>45</v>
      </c>
      <c r="E184" s="115">
        <v>5.99</v>
      </c>
      <c r="F184" s="111">
        <v>0.13</v>
      </c>
      <c r="G184" s="110"/>
      <c r="H184" s="23"/>
      <c r="I184" s="26"/>
      <c r="J184" s="23"/>
      <c r="K184" s="23"/>
      <c r="L184" s="26"/>
      <c r="M184" s="25">
        <f t="shared" si="60"/>
        <v>0</v>
      </c>
      <c r="N184" s="50"/>
      <c r="R184" s="72">
        <f t="shared" si="61"/>
        <v>5.3008849557522133</v>
      </c>
    </row>
    <row r="185" spans="1:18" s="33" customFormat="1" ht="18.95" customHeight="1">
      <c r="A185" s="32"/>
      <c r="B185" s="43"/>
      <c r="C185" s="73" t="s">
        <v>213</v>
      </c>
      <c r="D185" s="94" t="s">
        <v>45</v>
      </c>
      <c r="E185" s="115">
        <v>5.99</v>
      </c>
      <c r="F185" s="111">
        <v>0.13</v>
      </c>
      <c r="G185" s="110"/>
      <c r="H185" s="23"/>
      <c r="I185" s="26"/>
      <c r="J185" s="23"/>
      <c r="K185" s="23"/>
      <c r="L185" s="26"/>
      <c r="M185" s="25">
        <f t="shared" ref="M185" si="62">((G185*E185*2)+(H185*E185*3)+(J185*E185*6)+(E185*K185))</f>
        <v>0</v>
      </c>
      <c r="N185" s="50"/>
      <c r="R185" s="72">
        <f t="shared" ref="R185" si="63">E185/(1+F185)</f>
        <v>5.3008849557522133</v>
      </c>
    </row>
    <row r="186" spans="1:18" s="33" customFormat="1" ht="18.95" customHeight="1">
      <c r="A186" s="32"/>
      <c r="B186" s="43"/>
      <c r="C186" s="73" t="s">
        <v>214</v>
      </c>
      <c r="D186" s="94" t="s">
        <v>45</v>
      </c>
      <c r="E186" s="115">
        <v>5.99</v>
      </c>
      <c r="F186" s="111">
        <v>0.13</v>
      </c>
      <c r="G186" s="110"/>
      <c r="H186" s="23"/>
      <c r="I186" s="26"/>
      <c r="J186" s="23"/>
      <c r="K186" s="23"/>
      <c r="L186" s="26"/>
      <c r="M186" s="25">
        <f t="shared" ref="M186:M195" si="64">((G186*E186*2)+(H186*E186*3)+(J186*E186*6)+(E186*K186))</f>
        <v>0</v>
      </c>
      <c r="N186" s="50"/>
      <c r="R186" s="72">
        <f t="shared" ref="R186:R194" si="65">E186/(1+F186)</f>
        <v>5.3008849557522133</v>
      </c>
    </row>
    <row r="187" spans="1:18" s="33" customFormat="1" ht="18.95" customHeight="1">
      <c r="A187" s="32"/>
      <c r="B187" s="43"/>
      <c r="C187" s="73" t="s">
        <v>288</v>
      </c>
      <c r="D187" s="75" t="s">
        <v>45</v>
      </c>
      <c r="E187" s="115">
        <v>17.989999999999998</v>
      </c>
      <c r="F187" s="111">
        <v>0.13</v>
      </c>
      <c r="G187" s="110"/>
      <c r="H187" s="23"/>
      <c r="I187" s="26"/>
      <c r="J187" s="23"/>
      <c r="K187" s="23"/>
      <c r="L187" s="26"/>
      <c r="M187" s="25">
        <f t="shared" si="64"/>
        <v>0</v>
      </c>
      <c r="N187" s="67"/>
      <c r="R187" s="72">
        <f t="shared" si="65"/>
        <v>15.920353982300885</v>
      </c>
    </row>
    <row r="188" spans="1:18" s="33" customFormat="1" ht="18.95" customHeight="1">
      <c r="A188" s="32"/>
      <c r="B188" s="43"/>
      <c r="C188" s="73" t="s">
        <v>215</v>
      </c>
      <c r="D188" s="94" t="s">
        <v>45</v>
      </c>
      <c r="E188" s="115">
        <v>35</v>
      </c>
      <c r="F188" s="111">
        <v>0.13</v>
      </c>
      <c r="G188" s="110"/>
      <c r="H188" s="23"/>
      <c r="I188" s="26"/>
      <c r="J188" s="23"/>
      <c r="K188" s="23"/>
      <c r="L188" s="26"/>
      <c r="M188" s="25">
        <f t="shared" si="64"/>
        <v>0</v>
      </c>
      <c r="N188" s="67"/>
      <c r="R188" s="72">
        <f t="shared" si="65"/>
        <v>30.973451327433633</v>
      </c>
    </row>
    <row r="189" spans="1:18" s="33" customFormat="1" ht="18.95" customHeight="1">
      <c r="A189" s="32"/>
      <c r="B189" s="43"/>
      <c r="C189" s="73" t="s">
        <v>177</v>
      </c>
      <c r="D189" s="75" t="s">
        <v>47</v>
      </c>
      <c r="E189" s="114">
        <v>12.99</v>
      </c>
      <c r="F189" s="111">
        <v>0.13</v>
      </c>
      <c r="G189" s="110"/>
      <c r="H189" s="23"/>
      <c r="I189" s="26"/>
      <c r="J189" s="23"/>
      <c r="K189" s="23"/>
      <c r="L189" s="26"/>
      <c r="M189" s="25">
        <f t="shared" si="64"/>
        <v>0</v>
      </c>
      <c r="N189" s="50"/>
      <c r="R189" s="72">
        <f t="shared" si="65"/>
        <v>11.495575221238939</v>
      </c>
    </row>
    <row r="190" spans="1:18" s="33" customFormat="1" ht="18.95" customHeight="1">
      <c r="A190" s="32"/>
      <c r="B190" s="43"/>
      <c r="C190" s="73" t="s">
        <v>178</v>
      </c>
      <c r="D190" s="75" t="s">
        <v>47</v>
      </c>
      <c r="E190" s="114">
        <v>12.99</v>
      </c>
      <c r="F190" s="111">
        <v>0.13</v>
      </c>
      <c r="G190" s="110"/>
      <c r="H190" s="23"/>
      <c r="I190" s="26"/>
      <c r="J190" s="23"/>
      <c r="K190" s="23"/>
      <c r="L190" s="26"/>
      <c r="M190" s="25">
        <f t="shared" si="64"/>
        <v>0</v>
      </c>
      <c r="N190" s="50"/>
      <c r="R190" s="72">
        <f t="shared" si="65"/>
        <v>11.495575221238939</v>
      </c>
    </row>
    <row r="191" spans="1:18" s="33" customFormat="1" ht="18.95" customHeight="1">
      <c r="A191" s="32"/>
      <c r="B191" s="43"/>
      <c r="C191" s="73" t="s">
        <v>179</v>
      </c>
      <c r="D191" s="75" t="s">
        <v>47</v>
      </c>
      <c r="E191" s="116">
        <v>14.99</v>
      </c>
      <c r="F191" s="111">
        <v>0.13</v>
      </c>
      <c r="G191" s="110"/>
      <c r="H191" s="23"/>
      <c r="I191" s="26"/>
      <c r="J191" s="23"/>
      <c r="K191" s="23"/>
      <c r="L191" s="26"/>
      <c r="M191" s="25">
        <f t="shared" si="64"/>
        <v>0</v>
      </c>
      <c r="N191" s="50"/>
      <c r="R191" s="72">
        <f t="shared" si="65"/>
        <v>13.265486725663719</v>
      </c>
    </row>
    <row r="192" spans="1:18" s="33" customFormat="1" ht="18.95" customHeight="1">
      <c r="A192" s="32"/>
      <c r="B192" s="43"/>
      <c r="C192" s="73" t="s">
        <v>289</v>
      </c>
      <c r="D192" s="75" t="s">
        <v>47</v>
      </c>
      <c r="E192" s="114">
        <v>25.99</v>
      </c>
      <c r="F192" s="111">
        <v>0.13</v>
      </c>
      <c r="G192" s="110"/>
      <c r="H192" s="23"/>
      <c r="I192" s="26"/>
      <c r="J192" s="23"/>
      <c r="K192" s="23"/>
      <c r="L192" s="26"/>
      <c r="M192" s="25">
        <f t="shared" si="64"/>
        <v>0</v>
      </c>
      <c r="N192" s="50"/>
      <c r="R192" s="72">
        <f t="shared" si="65"/>
        <v>23</v>
      </c>
    </row>
    <row r="193" spans="1:18" s="33" customFormat="1" ht="18.95" customHeight="1">
      <c r="A193" s="32"/>
      <c r="B193" s="43"/>
      <c r="C193" s="73" t="s">
        <v>174</v>
      </c>
      <c r="D193" s="75" t="s">
        <v>47</v>
      </c>
      <c r="E193" s="114">
        <v>12.69</v>
      </c>
      <c r="F193" s="111">
        <v>0.13</v>
      </c>
      <c r="G193" s="110"/>
      <c r="H193" s="23"/>
      <c r="I193" s="26"/>
      <c r="J193" s="23"/>
      <c r="K193" s="23"/>
      <c r="L193" s="26"/>
      <c r="M193" s="25">
        <f t="shared" si="64"/>
        <v>0</v>
      </c>
      <c r="N193" s="67"/>
      <c r="R193" s="72">
        <f t="shared" si="65"/>
        <v>11.230088495575222</v>
      </c>
    </row>
    <row r="194" spans="1:18" s="33" customFormat="1" ht="18.95" customHeight="1">
      <c r="A194" s="32"/>
      <c r="B194" s="43"/>
      <c r="C194" s="73" t="s">
        <v>290</v>
      </c>
      <c r="D194" s="75" t="s">
        <v>47</v>
      </c>
      <c r="E194" s="114">
        <v>8.99</v>
      </c>
      <c r="F194" s="111">
        <v>0.13</v>
      </c>
      <c r="G194" s="110"/>
      <c r="H194" s="23"/>
      <c r="I194" s="26"/>
      <c r="J194" s="23"/>
      <c r="K194" s="23"/>
      <c r="L194" s="26"/>
      <c r="M194" s="25">
        <f t="shared" si="64"/>
        <v>0</v>
      </c>
      <c r="N194" s="67"/>
      <c r="R194" s="72">
        <f t="shared" si="65"/>
        <v>7.9557522123893811</v>
      </c>
    </row>
    <row r="195" spans="1:18" s="33" customFormat="1" ht="18.95" customHeight="1">
      <c r="A195" s="32"/>
      <c r="B195" s="43"/>
      <c r="C195" s="73" t="s">
        <v>170</v>
      </c>
      <c r="D195" s="75" t="s">
        <v>47</v>
      </c>
      <c r="E195" s="114">
        <v>7.49</v>
      </c>
      <c r="F195" s="111">
        <v>0.13</v>
      </c>
      <c r="G195" s="110"/>
      <c r="H195" s="23"/>
      <c r="I195" s="26"/>
      <c r="J195" s="23"/>
      <c r="K195" s="23"/>
      <c r="L195" s="26"/>
      <c r="M195" s="25">
        <f t="shared" si="64"/>
        <v>0</v>
      </c>
      <c r="N195" s="50"/>
      <c r="R195" s="72">
        <f t="shared" ref="R195:R204" si="66">E195/(1+F195)</f>
        <v>6.6283185840707972</v>
      </c>
    </row>
    <row r="196" spans="1:18" s="33" customFormat="1" ht="18.95" customHeight="1">
      <c r="A196" s="32"/>
      <c r="B196" s="43"/>
      <c r="C196" s="73" t="s">
        <v>291</v>
      </c>
      <c r="D196" s="75" t="s">
        <v>47</v>
      </c>
      <c r="E196" s="114">
        <v>12.69</v>
      </c>
      <c r="F196" s="111">
        <v>0.13</v>
      </c>
      <c r="G196" s="110"/>
      <c r="H196" s="23"/>
      <c r="I196" s="26"/>
      <c r="J196" s="23"/>
      <c r="K196" s="23"/>
      <c r="L196" s="26"/>
      <c r="M196" s="25">
        <f t="shared" ref="M196:M210" si="67">((G196*E196*2)+(H196*E196*3)+(J196*E196*6)+(E196*K196))</f>
        <v>0</v>
      </c>
      <c r="N196" s="50"/>
      <c r="R196" s="72">
        <f t="shared" si="66"/>
        <v>11.230088495575222</v>
      </c>
    </row>
    <row r="197" spans="1:18" s="33" customFormat="1" ht="18.95" customHeight="1">
      <c r="A197" s="32"/>
      <c r="B197" s="43"/>
      <c r="C197" s="73" t="s">
        <v>292</v>
      </c>
      <c r="D197" s="75" t="s">
        <v>47</v>
      </c>
      <c r="E197" s="114">
        <v>14.99</v>
      </c>
      <c r="F197" s="111">
        <v>0.13</v>
      </c>
      <c r="G197" s="110"/>
      <c r="H197" s="23"/>
      <c r="I197" s="26"/>
      <c r="J197" s="23"/>
      <c r="K197" s="23"/>
      <c r="L197" s="26"/>
      <c r="M197" s="25">
        <f t="shared" ref="M197" si="68">((G197*E197*2)+(H197*E197*3)+(J197*E197*6)+(E197*K197))</f>
        <v>0</v>
      </c>
      <c r="N197" s="50"/>
      <c r="R197" s="72">
        <f t="shared" ref="R197" si="69">E197/(1+F197)</f>
        <v>13.265486725663719</v>
      </c>
    </row>
    <row r="198" spans="1:18" s="33" customFormat="1" ht="18.95" customHeight="1">
      <c r="A198" s="32"/>
      <c r="B198" s="43"/>
      <c r="C198" s="73" t="s">
        <v>293</v>
      </c>
      <c r="D198" s="75" t="s">
        <v>47</v>
      </c>
      <c r="E198" s="114">
        <v>14.99</v>
      </c>
      <c r="F198" s="111">
        <v>0.13</v>
      </c>
      <c r="G198" s="110"/>
      <c r="H198" s="23"/>
      <c r="I198" s="26"/>
      <c r="J198" s="23"/>
      <c r="K198" s="23"/>
      <c r="L198" s="26"/>
      <c r="M198" s="25">
        <f t="shared" ref="M198" si="70">((G198*E198*2)+(H198*E198*3)+(J198*E198*6)+(E198*K198))</f>
        <v>0</v>
      </c>
      <c r="N198" s="50"/>
      <c r="R198" s="72">
        <f t="shared" ref="R198" si="71">E198/(1+F198)</f>
        <v>13.265486725663719</v>
      </c>
    </row>
    <row r="199" spans="1:18" s="33" customFormat="1" ht="18.95" customHeight="1">
      <c r="A199" s="32"/>
      <c r="B199" s="43"/>
      <c r="C199" s="73" t="s">
        <v>171</v>
      </c>
      <c r="D199" s="75" t="s">
        <v>47</v>
      </c>
      <c r="E199" s="114">
        <v>32.590000000000003</v>
      </c>
      <c r="F199" s="111">
        <v>0.13</v>
      </c>
      <c r="G199" s="110"/>
      <c r="H199" s="23"/>
      <c r="I199" s="26"/>
      <c r="J199" s="23"/>
      <c r="K199" s="23"/>
      <c r="L199" s="26"/>
      <c r="M199" s="25">
        <f t="shared" si="67"/>
        <v>0</v>
      </c>
      <c r="N199" s="50"/>
      <c r="R199" s="72">
        <f t="shared" si="66"/>
        <v>28.840707964601776</v>
      </c>
    </row>
    <row r="200" spans="1:18" s="33" customFormat="1" ht="18.95" customHeight="1">
      <c r="A200" s="32"/>
      <c r="B200" s="43"/>
      <c r="C200" s="73" t="s">
        <v>172</v>
      </c>
      <c r="D200" s="75" t="s">
        <v>47</v>
      </c>
      <c r="E200" s="114">
        <v>48.95</v>
      </c>
      <c r="F200" s="111">
        <v>0.13</v>
      </c>
      <c r="G200" s="110"/>
      <c r="H200" s="23"/>
      <c r="I200" s="26"/>
      <c r="J200" s="23"/>
      <c r="K200" s="24"/>
      <c r="L200" s="26"/>
      <c r="M200" s="25">
        <f>((G200*E200*2)+(H200*E200*3)+(J200*E200*6))</f>
        <v>0</v>
      </c>
      <c r="N200" s="50"/>
      <c r="R200" s="72">
        <f t="shared" si="66"/>
        <v>43.318584070796469</v>
      </c>
    </row>
    <row r="201" spans="1:18" s="33" customFormat="1" ht="18.95" customHeight="1">
      <c r="A201" s="32"/>
      <c r="B201" s="43"/>
      <c r="C201" s="73" t="s">
        <v>29</v>
      </c>
      <c r="D201" s="75" t="s">
        <v>47</v>
      </c>
      <c r="E201" s="114">
        <v>6.99</v>
      </c>
      <c r="F201" s="111">
        <v>0.13</v>
      </c>
      <c r="G201" s="110"/>
      <c r="H201" s="23"/>
      <c r="I201" s="26"/>
      <c r="J201" s="23"/>
      <c r="K201" s="23"/>
      <c r="L201" s="26"/>
      <c r="M201" s="25">
        <f t="shared" si="67"/>
        <v>0</v>
      </c>
      <c r="N201" s="50"/>
      <c r="R201" s="72">
        <f t="shared" si="66"/>
        <v>6.1858407079646023</v>
      </c>
    </row>
    <row r="202" spans="1:18" s="84" customFormat="1" ht="18.95" customHeight="1">
      <c r="A202" s="81"/>
      <c r="B202" s="82"/>
      <c r="C202" s="73" t="s">
        <v>60</v>
      </c>
      <c r="D202" s="75" t="s">
        <v>47</v>
      </c>
      <c r="E202" s="114">
        <v>7.99</v>
      </c>
      <c r="F202" s="111">
        <v>0.13</v>
      </c>
      <c r="G202" s="110"/>
      <c r="H202" s="23"/>
      <c r="I202" s="26"/>
      <c r="J202" s="23"/>
      <c r="K202" s="23"/>
      <c r="L202" s="26"/>
      <c r="M202" s="25">
        <f t="shared" ref="M202" si="72">((G202*E202*2)+(H202*E202*3)+(J202*E202*6)+(E202*K202))</f>
        <v>0</v>
      </c>
      <c r="N202" s="83"/>
      <c r="R202" s="85"/>
    </row>
    <row r="203" spans="1:18" s="84" customFormat="1" ht="18.95" customHeight="1">
      <c r="A203" s="81"/>
      <c r="B203" s="82"/>
      <c r="C203" s="73" t="s">
        <v>294</v>
      </c>
      <c r="D203" s="75" t="s">
        <v>47</v>
      </c>
      <c r="E203" s="114">
        <v>26.99</v>
      </c>
      <c r="F203" s="111">
        <v>0.13</v>
      </c>
      <c r="G203" s="110"/>
      <c r="H203" s="23"/>
      <c r="I203" s="26"/>
      <c r="J203" s="23"/>
      <c r="K203" s="23"/>
      <c r="L203" s="26"/>
      <c r="M203" s="25">
        <f>((G203*E203*2)+(H203*E203*3)+(J203*E203*6)+(E203*K203))</f>
        <v>0</v>
      </c>
      <c r="N203" s="83"/>
      <c r="R203" s="85">
        <f>E203/(1+F203)</f>
        <v>23.884955752212392</v>
      </c>
    </row>
    <row r="204" spans="1:18" s="33" customFormat="1" ht="18.95" customHeight="1">
      <c r="A204" s="32"/>
      <c r="B204" s="43"/>
      <c r="C204" s="73" t="s">
        <v>58</v>
      </c>
      <c r="D204" s="75" t="s">
        <v>47</v>
      </c>
      <c r="E204" s="114">
        <v>8.99</v>
      </c>
      <c r="F204" s="111">
        <v>0.13</v>
      </c>
      <c r="G204" s="110"/>
      <c r="H204" s="23"/>
      <c r="I204" s="26"/>
      <c r="J204" s="23"/>
      <c r="K204" s="23"/>
      <c r="L204" s="26"/>
      <c r="M204" s="25">
        <f t="shared" si="67"/>
        <v>0</v>
      </c>
      <c r="N204" s="50"/>
      <c r="R204" s="72">
        <f t="shared" si="66"/>
        <v>7.9557522123893811</v>
      </c>
    </row>
    <row r="205" spans="1:18" s="84" customFormat="1" ht="18.95" customHeight="1">
      <c r="A205" s="81"/>
      <c r="B205" s="82"/>
      <c r="C205" s="73" t="s">
        <v>59</v>
      </c>
      <c r="D205" s="75" t="s">
        <v>47</v>
      </c>
      <c r="E205" s="114">
        <v>8.99</v>
      </c>
      <c r="F205" s="111">
        <v>0.13</v>
      </c>
      <c r="G205" s="110"/>
      <c r="H205" s="23"/>
      <c r="I205" s="26"/>
      <c r="J205" s="23"/>
      <c r="K205" s="23"/>
      <c r="L205" s="26"/>
      <c r="M205" s="25">
        <f>((G205*E205*2)+(H205*E205*3)+(J205*E205*6)+(E205*K205))</f>
        <v>0</v>
      </c>
      <c r="N205" s="83"/>
      <c r="R205" s="85"/>
    </row>
    <row r="206" spans="1:18" s="84" customFormat="1" ht="18.95" customHeight="1">
      <c r="A206" s="81"/>
      <c r="B206" s="82"/>
      <c r="C206" s="73" t="s">
        <v>295</v>
      </c>
      <c r="D206" s="75" t="s">
        <v>47</v>
      </c>
      <c r="E206" s="114">
        <v>9.99</v>
      </c>
      <c r="F206" s="111">
        <v>0.13</v>
      </c>
      <c r="G206" s="110"/>
      <c r="H206" s="23"/>
      <c r="I206" s="26"/>
      <c r="J206" s="23"/>
      <c r="K206" s="23"/>
      <c r="L206" s="26"/>
      <c r="M206" s="25">
        <f t="shared" ref="M206" si="73">((G206*E206*2)+(H206*E206*3)+(J206*E206*6)+(E206*K206))</f>
        <v>0</v>
      </c>
      <c r="N206" s="83"/>
      <c r="R206" s="85"/>
    </row>
    <row r="207" spans="1:18" s="84" customFormat="1" ht="18.95" customHeight="1">
      <c r="A207" s="81"/>
      <c r="B207" s="82"/>
      <c r="C207" s="73" t="s">
        <v>30</v>
      </c>
      <c r="D207" s="75" t="s">
        <v>47</v>
      </c>
      <c r="E207" s="114">
        <v>77.989999999999995</v>
      </c>
      <c r="F207" s="111">
        <v>0.13</v>
      </c>
      <c r="G207" s="110"/>
      <c r="H207" s="23"/>
      <c r="I207" s="26"/>
      <c r="J207" s="23"/>
      <c r="K207" s="23"/>
      <c r="L207" s="26"/>
      <c r="M207" s="25">
        <f t="shared" si="67"/>
        <v>0</v>
      </c>
      <c r="N207" s="83"/>
      <c r="R207" s="85"/>
    </row>
    <row r="208" spans="1:18" s="84" customFormat="1" ht="18.95" customHeight="1">
      <c r="A208" s="81"/>
      <c r="B208" s="82"/>
      <c r="C208" s="73" t="s">
        <v>173</v>
      </c>
      <c r="D208" s="75" t="s">
        <v>47</v>
      </c>
      <c r="E208" s="114">
        <v>29.99</v>
      </c>
      <c r="F208" s="111">
        <v>0.13</v>
      </c>
      <c r="G208" s="110"/>
      <c r="H208" s="23"/>
      <c r="I208" s="26"/>
      <c r="J208" s="23"/>
      <c r="K208" s="23"/>
      <c r="L208" s="26"/>
      <c r="M208" s="25">
        <f t="shared" si="67"/>
        <v>0</v>
      </c>
      <c r="N208" s="83"/>
      <c r="R208" s="85"/>
    </row>
    <row r="209" spans="1:18" s="84" customFormat="1" ht="18.95" customHeight="1">
      <c r="A209" s="81"/>
      <c r="B209" s="82"/>
      <c r="C209" s="73" t="s">
        <v>31</v>
      </c>
      <c r="D209" s="75" t="s">
        <v>47</v>
      </c>
      <c r="E209" s="114">
        <v>17.989999999999998</v>
      </c>
      <c r="F209" s="111">
        <v>0.13</v>
      </c>
      <c r="G209" s="110"/>
      <c r="H209" s="23"/>
      <c r="I209" s="26"/>
      <c r="J209" s="23"/>
      <c r="K209" s="23"/>
      <c r="L209" s="26"/>
      <c r="M209" s="25">
        <f>((G209*E209*2)+(H209*E209*3)+(J209*E209*6)+(E209*K209))</f>
        <v>0</v>
      </c>
      <c r="N209" s="83"/>
      <c r="R209" s="85"/>
    </row>
    <row r="210" spans="1:18" s="84" customFormat="1" ht="18.95" customHeight="1">
      <c r="A210" s="81"/>
      <c r="B210" s="82"/>
      <c r="C210" s="73" t="s">
        <v>32</v>
      </c>
      <c r="D210" s="75" t="s">
        <v>47</v>
      </c>
      <c r="E210" s="114">
        <v>9.99</v>
      </c>
      <c r="F210" s="111">
        <v>0.13</v>
      </c>
      <c r="G210" s="110"/>
      <c r="H210" s="23"/>
      <c r="I210" s="26"/>
      <c r="J210" s="23"/>
      <c r="K210" s="23"/>
      <c r="L210" s="26"/>
      <c r="M210" s="25">
        <f t="shared" si="67"/>
        <v>0</v>
      </c>
      <c r="N210" s="83"/>
      <c r="R210" s="85"/>
    </row>
    <row r="211" spans="1:18" s="84" customFormat="1" ht="18.95" customHeight="1">
      <c r="A211" s="81"/>
      <c r="B211" s="82"/>
      <c r="C211" s="73" t="s">
        <v>33</v>
      </c>
      <c r="D211" s="75" t="s">
        <v>47</v>
      </c>
      <c r="E211" s="114">
        <v>8.99</v>
      </c>
      <c r="F211" s="111">
        <v>0.13</v>
      </c>
      <c r="G211" s="110"/>
      <c r="H211" s="23"/>
      <c r="I211" s="26"/>
      <c r="J211" s="23"/>
      <c r="K211" s="23"/>
      <c r="L211" s="26"/>
      <c r="M211" s="25">
        <f>((G211*E211*2)+(H211*E211*3)+(J211*E211*6)+(E211*K211))</f>
        <v>0</v>
      </c>
      <c r="N211" s="83"/>
      <c r="R211" s="85"/>
    </row>
    <row r="212" spans="1:18" s="33" customFormat="1" ht="18.95" customHeight="1">
      <c r="A212" s="32"/>
      <c r="B212" s="43"/>
      <c r="C212" s="73" t="s">
        <v>110</v>
      </c>
      <c r="D212" s="75"/>
      <c r="E212" s="114">
        <v>10.49</v>
      </c>
      <c r="F212" s="111">
        <v>0.13</v>
      </c>
      <c r="G212" s="110"/>
      <c r="H212" s="23"/>
      <c r="I212" s="26"/>
      <c r="J212" s="23"/>
      <c r="K212" s="23"/>
      <c r="L212" s="26"/>
      <c r="M212" s="25">
        <f t="shared" ref="M212:M213" si="74">((G212*E212*2)+(H212*E212*3)+(J212*E212*6)+(E212*K212))</f>
        <v>0</v>
      </c>
      <c r="N212" s="67"/>
      <c r="R212" s="72"/>
    </row>
    <row r="213" spans="1:18" s="33" customFormat="1" ht="18.95" customHeight="1">
      <c r="A213" s="32"/>
      <c r="B213" s="43"/>
      <c r="C213" s="73" t="s">
        <v>211</v>
      </c>
      <c r="D213" s="75"/>
      <c r="E213" s="114">
        <v>22.49</v>
      </c>
      <c r="F213" s="111">
        <v>0.13</v>
      </c>
      <c r="G213" s="110"/>
      <c r="H213" s="23"/>
      <c r="I213" s="26"/>
      <c r="J213" s="23"/>
      <c r="K213" s="23"/>
      <c r="L213" s="26"/>
      <c r="M213" s="25">
        <f t="shared" si="74"/>
        <v>0</v>
      </c>
      <c r="N213" s="67"/>
      <c r="R213" s="72"/>
    </row>
    <row r="214" spans="1:18" s="33" customFormat="1" ht="18.95" customHeight="1">
      <c r="A214" s="32"/>
      <c r="B214" s="43"/>
      <c r="C214" s="73" t="s">
        <v>340</v>
      </c>
      <c r="D214" s="75"/>
      <c r="E214" s="114">
        <v>11</v>
      </c>
      <c r="F214" s="111">
        <v>0.13</v>
      </c>
      <c r="G214" s="110"/>
      <c r="H214" s="23"/>
      <c r="I214" s="26"/>
      <c r="J214" s="23"/>
      <c r="K214" s="23"/>
      <c r="L214" s="26"/>
      <c r="M214" s="25">
        <f t="shared" ref="M214" si="75">((G214*E214*2)+(H214*E214*3)+(J214*E214*6)+(E214*K214))</f>
        <v>0</v>
      </c>
      <c r="N214" s="67"/>
      <c r="R214" s="72"/>
    </row>
    <row r="215" spans="1:18" s="2" customFormat="1" ht="24.95" customHeight="1">
      <c r="A215" s="11"/>
      <c r="B215" s="27"/>
      <c r="C215" s="150" t="s">
        <v>336</v>
      </c>
      <c r="D215" s="76"/>
      <c r="E215" s="160" t="s">
        <v>50</v>
      </c>
      <c r="F215" s="97"/>
      <c r="G215" s="146" t="s">
        <v>18</v>
      </c>
      <c r="H215" s="147"/>
      <c r="I215" s="13"/>
      <c r="J215" s="29" t="s">
        <v>0</v>
      </c>
      <c r="K215" s="29" t="s">
        <v>1</v>
      </c>
      <c r="L215" s="30"/>
      <c r="M215" s="29" t="s">
        <v>23</v>
      </c>
      <c r="N215" s="50"/>
    </row>
    <row r="216" spans="1:18" s="2" customFormat="1" ht="24.95" customHeight="1">
      <c r="A216" s="11"/>
      <c r="B216" s="27"/>
      <c r="C216" s="145"/>
      <c r="D216" s="77"/>
      <c r="E216" s="161"/>
      <c r="F216" s="98"/>
      <c r="G216" s="28" t="s">
        <v>5</v>
      </c>
      <c r="H216" s="28" t="s">
        <v>6</v>
      </c>
      <c r="I216" s="13"/>
      <c r="J216" s="29" t="s">
        <v>2</v>
      </c>
      <c r="K216" s="29" t="s">
        <v>11</v>
      </c>
      <c r="L216" s="30"/>
      <c r="M216" s="29" t="s">
        <v>339</v>
      </c>
      <c r="N216" s="50"/>
    </row>
    <row r="217" spans="1:18" s="33" customFormat="1" ht="18.95" customHeight="1">
      <c r="A217" s="32"/>
      <c r="B217" s="43"/>
      <c r="C217" s="62" t="s">
        <v>180</v>
      </c>
      <c r="D217" s="75" t="s">
        <v>47</v>
      </c>
      <c r="E217" s="86">
        <v>6.99</v>
      </c>
      <c r="F217" s="31">
        <v>0.23</v>
      </c>
      <c r="G217" s="110"/>
      <c r="H217" s="23"/>
      <c r="I217" s="26"/>
      <c r="J217" s="23"/>
      <c r="K217" s="23"/>
      <c r="L217" s="26"/>
      <c r="M217" s="25">
        <f t="shared" ref="M217:M232" si="76">((G217*E217*2)+(H217*E217*3)+(J217*E217*6)+(E217*K217))</f>
        <v>0</v>
      </c>
      <c r="N217" s="50"/>
      <c r="R217" s="72">
        <f>E217/(1+F217)</f>
        <v>5.6829268292682933</v>
      </c>
    </row>
    <row r="218" spans="1:18" s="33" customFormat="1" ht="18.95" customHeight="1">
      <c r="A218" s="32"/>
      <c r="B218" s="43"/>
      <c r="C218" s="62" t="s">
        <v>181</v>
      </c>
      <c r="D218" s="75" t="s">
        <v>47</v>
      </c>
      <c r="E218" s="86">
        <v>7.99</v>
      </c>
      <c r="F218" s="31">
        <v>0.23</v>
      </c>
      <c r="G218" s="110"/>
      <c r="H218" s="23"/>
      <c r="I218" s="26"/>
      <c r="J218" s="23"/>
      <c r="K218" s="23"/>
      <c r="L218" s="26"/>
      <c r="M218" s="25">
        <f t="shared" si="76"/>
        <v>0</v>
      </c>
      <c r="N218" s="50"/>
      <c r="R218" s="72"/>
    </row>
    <row r="219" spans="1:18" s="33" customFormat="1" ht="18.95" customHeight="1">
      <c r="A219" s="32"/>
      <c r="B219" s="43"/>
      <c r="C219" s="62" t="s">
        <v>182</v>
      </c>
      <c r="D219" s="75" t="s">
        <v>47</v>
      </c>
      <c r="E219" s="114">
        <v>8.69</v>
      </c>
      <c r="F219" s="111">
        <v>0.23</v>
      </c>
      <c r="G219" s="110"/>
      <c r="H219" s="23"/>
      <c r="I219" s="26"/>
      <c r="J219" s="23"/>
      <c r="K219" s="23"/>
      <c r="L219" s="26"/>
      <c r="M219" s="25">
        <f t="shared" si="76"/>
        <v>0</v>
      </c>
      <c r="N219" s="50"/>
      <c r="R219" s="72">
        <f>E219/(1+F219)</f>
        <v>7.0650406504065035</v>
      </c>
    </row>
    <row r="220" spans="1:18" s="33" customFormat="1" ht="18.95" customHeight="1">
      <c r="A220" s="32"/>
      <c r="B220" s="43"/>
      <c r="C220" s="62" t="s">
        <v>184</v>
      </c>
      <c r="D220" s="75" t="s">
        <v>47</v>
      </c>
      <c r="E220" s="114">
        <v>8.69</v>
      </c>
      <c r="F220" s="111">
        <v>0.23</v>
      </c>
      <c r="G220" s="110"/>
      <c r="H220" s="23"/>
      <c r="I220" s="26"/>
      <c r="J220" s="23"/>
      <c r="K220" s="23"/>
      <c r="L220" s="26"/>
      <c r="M220" s="25">
        <f t="shared" si="76"/>
        <v>0</v>
      </c>
      <c r="N220" s="50"/>
      <c r="R220" s="72">
        <f>E220/(1+F220)</f>
        <v>7.0650406504065035</v>
      </c>
    </row>
    <row r="221" spans="1:18" s="33" customFormat="1" ht="18.95" customHeight="1">
      <c r="A221" s="32"/>
      <c r="B221" s="43"/>
      <c r="C221" s="62" t="s">
        <v>183</v>
      </c>
      <c r="D221" s="75" t="s">
        <v>47</v>
      </c>
      <c r="E221" s="114">
        <v>9.69</v>
      </c>
      <c r="F221" s="111">
        <v>0.23</v>
      </c>
      <c r="G221" s="110"/>
      <c r="H221" s="23"/>
      <c r="I221" s="26"/>
      <c r="J221" s="23"/>
      <c r="K221" s="23"/>
      <c r="L221" s="26"/>
      <c r="M221" s="25">
        <f t="shared" si="76"/>
        <v>0</v>
      </c>
      <c r="N221" s="50"/>
      <c r="R221" s="72">
        <f>E221/(1+F221)</f>
        <v>7.8780487804878048</v>
      </c>
    </row>
    <row r="222" spans="1:18" s="33" customFormat="1" ht="18.95" customHeight="1">
      <c r="A222" s="32"/>
      <c r="B222" s="43"/>
      <c r="C222" s="62" t="s">
        <v>296</v>
      </c>
      <c r="D222" s="75" t="s">
        <v>47</v>
      </c>
      <c r="E222" s="114">
        <v>4.99</v>
      </c>
      <c r="F222" s="111">
        <v>0.23</v>
      </c>
      <c r="G222" s="110"/>
      <c r="H222" s="23"/>
      <c r="I222" s="26"/>
      <c r="J222" s="23"/>
      <c r="K222" s="23"/>
      <c r="L222" s="26"/>
      <c r="M222" s="25">
        <f t="shared" si="76"/>
        <v>0</v>
      </c>
      <c r="N222" s="50"/>
      <c r="R222" s="72">
        <f>E222/(1+F222)</f>
        <v>4.0569105691056917</v>
      </c>
    </row>
    <row r="223" spans="1:18" s="33" customFormat="1" ht="18.95" customHeight="1">
      <c r="A223" s="32"/>
      <c r="B223" s="43"/>
      <c r="C223" s="62" t="s">
        <v>109</v>
      </c>
      <c r="D223" s="75"/>
      <c r="E223" s="115">
        <v>15.49</v>
      </c>
      <c r="F223" s="111"/>
      <c r="G223" s="110"/>
      <c r="H223" s="23"/>
      <c r="I223" s="26"/>
      <c r="J223" s="23"/>
      <c r="K223" s="23"/>
      <c r="L223" s="26"/>
      <c r="M223" s="25">
        <f t="shared" si="76"/>
        <v>0</v>
      </c>
      <c r="N223" s="67"/>
      <c r="R223" s="70"/>
    </row>
    <row r="224" spans="1:18" s="33" customFormat="1" ht="18.95" customHeight="1">
      <c r="A224" s="32"/>
      <c r="B224" s="43"/>
      <c r="C224" s="62" t="s">
        <v>297</v>
      </c>
      <c r="D224" s="75" t="s">
        <v>47</v>
      </c>
      <c r="E224" s="114">
        <v>6.99</v>
      </c>
      <c r="F224" s="111">
        <v>0.23</v>
      </c>
      <c r="G224" s="110"/>
      <c r="H224" s="23"/>
      <c r="I224" s="26"/>
      <c r="J224" s="23"/>
      <c r="K224" s="23"/>
      <c r="L224" s="26"/>
      <c r="M224" s="25">
        <f t="shared" si="76"/>
        <v>0</v>
      </c>
      <c r="N224" s="50"/>
      <c r="R224" s="70">
        <f>E224/(1+F224)</f>
        <v>5.6829268292682933</v>
      </c>
    </row>
    <row r="225" spans="1:18" s="33" customFormat="1" ht="18.95" customHeight="1">
      <c r="A225" s="32"/>
      <c r="B225" s="43"/>
      <c r="C225" s="62" t="s">
        <v>185</v>
      </c>
      <c r="D225" s="75" t="s">
        <v>47</v>
      </c>
      <c r="E225" s="115">
        <v>8.99</v>
      </c>
      <c r="F225" s="111">
        <v>0.23</v>
      </c>
      <c r="G225" s="110"/>
      <c r="H225" s="23"/>
      <c r="I225" s="26"/>
      <c r="J225" s="23"/>
      <c r="K225" s="23"/>
      <c r="L225" s="26"/>
      <c r="M225" s="25">
        <f t="shared" si="76"/>
        <v>0</v>
      </c>
      <c r="N225" s="50"/>
      <c r="R225" s="70">
        <f>E225/(1+F225)</f>
        <v>7.3089430894308949</v>
      </c>
    </row>
    <row r="226" spans="1:18" s="33" customFormat="1" ht="18.95" customHeight="1">
      <c r="A226" s="32"/>
      <c r="B226" s="43"/>
      <c r="C226" s="62" t="s">
        <v>186</v>
      </c>
      <c r="D226" s="75" t="s">
        <v>47</v>
      </c>
      <c r="E226" s="115">
        <v>8.99</v>
      </c>
      <c r="F226" s="111">
        <v>0.23</v>
      </c>
      <c r="G226" s="110"/>
      <c r="H226" s="23"/>
      <c r="I226" s="26"/>
      <c r="J226" s="23"/>
      <c r="K226" s="23"/>
      <c r="L226" s="26"/>
      <c r="M226" s="25">
        <f t="shared" si="76"/>
        <v>0</v>
      </c>
      <c r="N226" s="50"/>
      <c r="R226" s="70">
        <f>E226/(1+F226)</f>
        <v>7.3089430894308949</v>
      </c>
    </row>
    <row r="227" spans="1:18" s="33" customFormat="1" ht="18.95" customHeight="1">
      <c r="A227" s="32"/>
      <c r="B227" s="43"/>
      <c r="C227" s="62" t="s">
        <v>187</v>
      </c>
      <c r="D227" s="75" t="s">
        <v>47</v>
      </c>
      <c r="E227" s="115">
        <v>11</v>
      </c>
      <c r="F227" s="111">
        <v>0.23</v>
      </c>
      <c r="G227" s="110"/>
      <c r="H227" s="23"/>
      <c r="I227" s="26"/>
      <c r="J227" s="23"/>
      <c r="K227" s="23"/>
      <c r="L227" s="26"/>
      <c r="M227" s="25">
        <f t="shared" si="76"/>
        <v>0</v>
      </c>
      <c r="N227" s="50"/>
      <c r="R227" s="70">
        <f>E227/(1+F227)</f>
        <v>8.9430894308943092</v>
      </c>
    </row>
    <row r="228" spans="1:18" s="33" customFormat="1" ht="18.95" customHeight="1">
      <c r="A228" s="32"/>
      <c r="B228" s="43"/>
      <c r="C228" s="62" t="s">
        <v>298</v>
      </c>
      <c r="D228" s="75"/>
      <c r="E228" s="104">
        <v>23.9</v>
      </c>
      <c r="F228" s="106">
        <v>0.23</v>
      </c>
      <c r="G228" s="110"/>
      <c r="H228" s="23"/>
      <c r="I228" s="26"/>
      <c r="J228" s="23"/>
      <c r="K228" s="23"/>
      <c r="L228" s="26"/>
      <c r="M228" s="25">
        <f t="shared" si="76"/>
        <v>0</v>
      </c>
      <c r="N228" s="103"/>
      <c r="R228" s="72"/>
    </row>
    <row r="229" spans="1:18" s="33" customFormat="1" ht="18.95" customHeight="1">
      <c r="A229" s="32"/>
      <c r="B229" s="43"/>
      <c r="C229" s="62" t="s">
        <v>299</v>
      </c>
      <c r="D229" s="75" t="s">
        <v>47</v>
      </c>
      <c r="E229" s="125">
        <v>42</v>
      </c>
      <c r="F229" s="31">
        <v>0.23</v>
      </c>
      <c r="G229" s="110"/>
      <c r="H229" s="23"/>
      <c r="I229" s="26"/>
      <c r="J229" s="23"/>
      <c r="K229" s="23"/>
      <c r="L229" s="26"/>
      <c r="M229" s="25">
        <f t="shared" si="76"/>
        <v>0</v>
      </c>
      <c r="N229" s="67"/>
      <c r="R229" s="70">
        <f>E229/(1+F229)</f>
        <v>34.146341463414636</v>
      </c>
    </row>
    <row r="230" spans="1:18" s="33" customFormat="1" ht="18.95" customHeight="1">
      <c r="A230" s="32"/>
      <c r="B230" s="43"/>
      <c r="C230" s="62" t="s">
        <v>300</v>
      </c>
      <c r="D230" s="75"/>
      <c r="E230" s="104">
        <v>81.99</v>
      </c>
      <c r="F230" s="106">
        <v>0.23</v>
      </c>
      <c r="G230" s="110"/>
      <c r="H230" s="23"/>
      <c r="I230" s="26"/>
      <c r="J230" s="23"/>
      <c r="K230" s="23"/>
      <c r="L230" s="26"/>
      <c r="M230" s="25">
        <f t="shared" si="76"/>
        <v>0</v>
      </c>
      <c r="N230" s="103"/>
      <c r="R230" s="72"/>
    </row>
    <row r="231" spans="1:18" s="33" customFormat="1" ht="18.95" customHeight="1">
      <c r="A231" s="32"/>
      <c r="B231" s="43"/>
      <c r="C231" s="62" t="s">
        <v>301</v>
      </c>
      <c r="D231" s="75" t="s">
        <v>47</v>
      </c>
      <c r="E231" s="125">
        <v>180</v>
      </c>
      <c r="F231" s="31">
        <v>0.23</v>
      </c>
      <c r="G231" s="110"/>
      <c r="H231" s="23"/>
      <c r="I231" s="26"/>
      <c r="J231" s="23"/>
      <c r="K231" s="23"/>
      <c r="L231" s="26"/>
      <c r="M231" s="25">
        <f t="shared" si="76"/>
        <v>0</v>
      </c>
      <c r="N231" s="67"/>
      <c r="R231" s="70">
        <f t="shared" ref="R231" si="77">E231/(1+F231)</f>
        <v>146.34146341463415</v>
      </c>
    </row>
    <row r="232" spans="1:18" s="33" customFormat="1" ht="18.95" customHeight="1">
      <c r="A232" s="32"/>
      <c r="B232" s="43"/>
      <c r="C232" s="62" t="s">
        <v>43</v>
      </c>
      <c r="D232" s="94" t="s">
        <v>48</v>
      </c>
      <c r="E232" s="86">
        <v>8.8000000000000007</v>
      </c>
      <c r="F232" s="31">
        <v>0.23</v>
      </c>
      <c r="G232" s="110"/>
      <c r="H232" s="23"/>
      <c r="I232" s="26"/>
      <c r="J232" s="23"/>
      <c r="K232" s="23"/>
      <c r="L232" s="26"/>
      <c r="M232" s="25">
        <f t="shared" si="76"/>
        <v>0</v>
      </c>
      <c r="N232" s="50"/>
      <c r="R232" s="72">
        <f>E232/(1+F232)</f>
        <v>7.1544715447154479</v>
      </c>
    </row>
    <row r="233" spans="1:18" s="2" customFormat="1" ht="24.95" customHeight="1">
      <c r="A233" s="11"/>
      <c r="B233" s="27"/>
      <c r="C233" s="150" t="s">
        <v>337</v>
      </c>
      <c r="D233" s="76"/>
      <c r="E233" s="160" t="s">
        <v>50</v>
      </c>
      <c r="F233" s="123"/>
      <c r="G233" s="146"/>
      <c r="H233" s="147"/>
      <c r="I233" s="146"/>
      <c r="J233" s="147"/>
      <c r="K233" s="29" t="s">
        <v>1</v>
      </c>
      <c r="L233" s="30"/>
      <c r="M233" s="29" t="s">
        <v>23</v>
      </c>
      <c r="N233" s="50"/>
    </row>
    <row r="234" spans="1:18" s="2" customFormat="1" ht="24.95" customHeight="1">
      <c r="A234" s="11"/>
      <c r="B234" s="27"/>
      <c r="C234" s="145"/>
      <c r="D234" s="77"/>
      <c r="E234" s="161"/>
      <c r="F234" s="124"/>
      <c r="G234" s="28"/>
      <c r="H234" s="28"/>
      <c r="I234" s="146"/>
      <c r="J234" s="147"/>
      <c r="K234" s="29" t="s">
        <v>338</v>
      </c>
      <c r="L234" s="30"/>
      <c r="M234" s="29" t="s">
        <v>3</v>
      </c>
      <c r="N234" s="50"/>
    </row>
    <row r="235" spans="1:18" s="2" customFormat="1" ht="18.95" customHeight="1">
      <c r="A235" s="11"/>
      <c r="B235" s="27"/>
      <c r="C235" s="62" t="s">
        <v>304</v>
      </c>
      <c r="D235" s="75" t="s">
        <v>47</v>
      </c>
      <c r="E235" s="114">
        <v>5.89</v>
      </c>
      <c r="F235" s="111">
        <v>0.23</v>
      </c>
      <c r="G235" s="113"/>
      <c r="H235" s="93"/>
      <c r="I235" s="13"/>
      <c r="J235" s="46"/>
      <c r="K235" s="23"/>
      <c r="L235" s="26"/>
      <c r="M235" s="25">
        <f t="shared" ref="M235:M240" si="78">((E235*K235)+(J235*E235*6))</f>
        <v>0</v>
      </c>
      <c r="N235" s="50"/>
      <c r="R235" s="70">
        <f t="shared" ref="R235:R240" si="79">E235/(1+F235)</f>
        <v>4.7886178861788613</v>
      </c>
    </row>
    <row r="236" spans="1:18" s="2" customFormat="1" ht="18.95" customHeight="1">
      <c r="A236" s="11"/>
      <c r="B236" s="27"/>
      <c r="C236" s="62" t="s">
        <v>305</v>
      </c>
      <c r="D236" s="75" t="s">
        <v>47</v>
      </c>
      <c r="E236" s="114">
        <v>5.89</v>
      </c>
      <c r="F236" s="111">
        <v>0.23</v>
      </c>
      <c r="G236" s="113"/>
      <c r="H236" s="93"/>
      <c r="I236" s="13"/>
      <c r="J236" s="46"/>
      <c r="K236" s="23"/>
      <c r="L236" s="26"/>
      <c r="M236" s="25">
        <f t="shared" si="78"/>
        <v>0</v>
      </c>
      <c r="N236" s="50"/>
      <c r="R236" s="70">
        <f t="shared" si="79"/>
        <v>4.7886178861788613</v>
      </c>
    </row>
    <row r="237" spans="1:18" s="2" customFormat="1" ht="18.95" customHeight="1">
      <c r="A237" s="11"/>
      <c r="B237" s="27"/>
      <c r="C237" s="62" t="s">
        <v>303</v>
      </c>
      <c r="D237" s="75" t="s">
        <v>47</v>
      </c>
      <c r="E237" s="114">
        <v>5.89</v>
      </c>
      <c r="F237" s="111">
        <v>0.23</v>
      </c>
      <c r="G237" s="113"/>
      <c r="H237" s="93"/>
      <c r="I237" s="13"/>
      <c r="J237" s="46"/>
      <c r="K237" s="23"/>
      <c r="L237" s="26"/>
      <c r="M237" s="25">
        <f t="shared" si="78"/>
        <v>0</v>
      </c>
      <c r="N237" s="50"/>
      <c r="R237" s="70">
        <f t="shared" si="79"/>
        <v>4.7886178861788613</v>
      </c>
    </row>
    <row r="238" spans="1:18" s="2" customFormat="1" ht="18.95" customHeight="1">
      <c r="A238" s="11"/>
      <c r="B238" s="27"/>
      <c r="C238" s="62" t="s">
        <v>306</v>
      </c>
      <c r="D238" s="75" t="s">
        <v>47</v>
      </c>
      <c r="E238" s="114">
        <v>5.89</v>
      </c>
      <c r="F238" s="111">
        <v>0.23</v>
      </c>
      <c r="G238" s="113"/>
      <c r="H238" s="93"/>
      <c r="I238" s="13"/>
      <c r="J238" s="46"/>
      <c r="K238" s="23"/>
      <c r="L238" s="26"/>
      <c r="M238" s="25">
        <f t="shared" si="78"/>
        <v>0</v>
      </c>
      <c r="N238" s="50"/>
      <c r="R238" s="70">
        <f t="shared" si="79"/>
        <v>4.7886178861788613</v>
      </c>
    </row>
    <row r="239" spans="1:18" s="2" customFormat="1" ht="18.95" customHeight="1">
      <c r="A239" s="11"/>
      <c r="B239" s="27"/>
      <c r="C239" s="62" t="s">
        <v>302</v>
      </c>
      <c r="D239" s="75" t="s">
        <v>47</v>
      </c>
      <c r="E239" s="114">
        <v>5.89</v>
      </c>
      <c r="F239" s="111">
        <v>0.23</v>
      </c>
      <c r="G239" s="113"/>
      <c r="H239" s="93"/>
      <c r="I239" s="13"/>
      <c r="J239" s="46"/>
      <c r="K239" s="23"/>
      <c r="L239" s="26"/>
      <c r="M239" s="25">
        <f t="shared" si="78"/>
        <v>0</v>
      </c>
      <c r="N239" s="50"/>
      <c r="R239" s="70">
        <f t="shared" si="79"/>
        <v>4.7886178861788613</v>
      </c>
    </row>
    <row r="240" spans="1:18" s="2" customFormat="1" ht="18.95" customHeight="1">
      <c r="A240" s="11"/>
      <c r="B240" s="27"/>
      <c r="C240" s="62" t="s">
        <v>86</v>
      </c>
      <c r="D240" s="75" t="s">
        <v>47</v>
      </c>
      <c r="E240" s="114">
        <v>10.99</v>
      </c>
      <c r="F240" s="111">
        <v>0.23</v>
      </c>
      <c r="G240" s="113"/>
      <c r="H240" s="93"/>
      <c r="I240" s="13"/>
      <c r="J240" s="46"/>
      <c r="K240" s="23"/>
      <c r="L240" s="26"/>
      <c r="M240" s="25">
        <f t="shared" si="78"/>
        <v>0</v>
      </c>
      <c r="N240" s="50"/>
      <c r="R240" s="70">
        <f t="shared" si="79"/>
        <v>8.9349593495934965</v>
      </c>
    </row>
    <row r="241" spans="1:19" s="2" customFormat="1" ht="18.95" customHeight="1">
      <c r="A241" s="11"/>
      <c r="B241" s="27"/>
      <c r="C241" s="62" t="s">
        <v>88</v>
      </c>
      <c r="D241" s="75" t="s">
        <v>47</v>
      </c>
      <c r="E241" s="114">
        <v>17.989999999999998</v>
      </c>
      <c r="F241" s="111">
        <v>0.23</v>
      </c>
      <c r="G241" s="113"/>
      <c r="H241" s="93"/>
      <c r="I241" s="13"/>
      <c r="J241" s="46"/>
      <c r="K241" s="23"/>
      <c r="L241" s="26"/>
      <c r="M241" s="25">
        <f t="shared" ref="M241:M243" si="80">((E241*K241)+(J241*E241*6))</f>
        <v>0</v>
      </c>
      <c r="N241" s="50"/>
      <c r="R241" s="70">
        <f t="shared" ref="R241:R243" si="81">E241/(1+F241)</f>
        <v>14.626016260162601</v>
      </c>
    </row>
    <row r="242" spans="1:19" s="2" customFormat="1" ht="18.95" customHeight="1">
      <c r="A242" s="11"/>
      <c r="B242" s="27"/>
      <c r="C242" s="62" t="s">
        <v>89</v>
      </c>
      <c r="D242" s="75" t="s">
        <v>47</v>
      </c>
      <c r="E242" s="114">
        <v>34.99</v>
      </c>
      <c r="F242" s="111">
        <v>0.23</v>
      </c>
      <c r="G242" s="113"/>
      <c r="H242" s="93"/>
      <c r="I242" s="13"/>
      <c r="J242" s="46"/>
      <c r="K242" s="23"/>
      <c r="L242" s="26"/>
      <c r="M242" s="25">
        <f t="shared" si="80"/>
        <v>0</v>
      </c>
      <c r="N242" s="50"/>
      <c r="R242" s="70">
        <f t="shared" si="81"/>
        <v>28.447154471544717</v>
      </c>
    </row>
    <row r="243" spans="1:19" s="2" customFormat="1" ht="18.95" customHeight="1">
      <c r="A243" s="11"/>
      <c r="B243" s="27"/>
      <c r="C243" s="62" t="s">
        <v>90</v>
      </c>
      <c r="D243" s="75" t="s">
        <v>47</v>
      </c>
      <c r="E243" s="114">
        <v>47.29</v>
      </c>
      <c r="F243" s="111">
        <v>0.23</v>
      </c>
      <c r="G243" s="113"/>
      <c r="H243" s="93"/>
      <c r="I243" s="13"/>
      <c r="J243" s="46"/>
      <c r="K243" s="23"/>
      <c r="L243" s="26"/>
      <c r="M243" s="25">
        <f t="shared" si="80"/>
        <v>0</v>
      </c>
      <c r="N243" s="50"/>
      <c r="R243" s="70">
        <f t="shared" si="81"/>
        <v>38.447154471544714</v>
      </c>
    </row>
    <row r="244" spans="1:19" s="2" customFormat="1" ht="18.95" customHeight="1">
      <c r="A244" s="11"/>
      <c r="B244" s="27"/>
      <c r="C244" s="62" t="s">
        <v>87</v>
      </c>
      <c r="D244" s="75" t="s">
        <v>47</v>
      </c>
      <c r="E244" s="114">
        <v>16.989999999999998</v>
      </c>
      <c r="F244" s="111">
        <v>0.23</v>
      </c>
      <c r="G244" s="113"/>
      <c r="H244" s="93"/>
      <c r="I244" s="13"/>
      <c r="J244" s="46"/>
      <c r="K244" s="23"/>
      <c r="L244" s="26"/>
      <c r="M244" s="25">
        <f t="shared" ref="M244:M249" si="82">((E244*K244)+(J244*E244*6))</f>
        <v>0</v>
      </c>
      <c r="N244" s="50"/>
      <c r="R244" s="71">
        <f t="shared" ref="R244:R249" si="83">E244/(1+F244)</f>
        <v>13.8130081300813</v>
      </c>
      <c r="S244" s="33"/>
    </row>
    <row r="245" spans="1:19" s="2" customFormat="1" ht="18.95" customHeight="1">
      <c r="A245" s="11"/>
      <c r="B245" s="27"/>
      <c r="C245" s="62" t="s">
        <v>92</v>
      </c>
      <c r="D245" s="75" t="s">
        <v>47</v>
      </c>
      <c r="E245" s="114">
        <v>59</v>
      </c>
      <c r="F245" s="111">
        <v>0.23</v>
      </c>
      <c r="G245" s="113"/>
      <c r="H245" s="93"/>
      <c r="I245" s="13"/>
      <c r="J245" s="46"/>
      <c r="K245" s="23"/>
      <c r="L245" s="26"/>
      <c r="M245" s="25">
        <f t="shared" si="82"/>
        <v>0</v>
      </c>
      <c r="N245" s="50"/>
      <c r="P245" s="63">
        <f>SUM(M278:M299)</f>
        <v>0</v>
      </c>
      <c r="R245" s="70">
        <f t="shared" si="83"/>
        <v>47.967479674796749</v>
      </c>
    </row>
    <row r="246" spans="1:19" s="2" customFormat="1" ht="18.95" customHeight="1">
      <c r="A246" s="11"/>
      <c r="B246" s="27"/>
      <c r="C246" s="62" t="s">
        <v>93</v>
      </c>
      <c r="D246" s="75" t="s">
        <v>47</v>
      </c>
      <c r="E246" s="114">
        <v>64.989999999999995</v>
      </c>
      <c r="F246" s="111">
        <v>0.23</v>
      </c>
      <c r="G246" s="113"/>
      <c r="H246" s="93"/>
      <c r="I246" s="13"/>
      <c r="J246" s="46"/>
      <c r="K246" s="23"/>
      <c r="L246" s="26"/>
      <c r="M246" s="25">
        <f t="shared" si="82"/>
        <v>0</v>
      </c>
      <c r="N246" s="50"/>
      <c r="P246" s="63">
        <f>SUM(M274:M299)</f>
        <v>0</v>
      </c>
      <c r="R246" s="70">
        <f t="shared" si="83"/>
        <v>52.837398373983739</v>
      </c>
    </row>
    <row r="247" spans="1:19" s="2" customFormat="1" ht="18.95" customHeight="1">
      <c r="A247" s="11"/>
      <c r="B247" s="27"/>
      <c r="C247" s="62" t="s">
        <v>307</v>
      </c>
      <c r="D247" s="75" t="s">
        <v>47</v>
      </c>
      <c r="E247" s="114">
        <v>150</v>
      </c>
      <c r="F247" s="111">
        <v>0.23</v>
      </c>
      <c r="G247" s="113"/>
      <c r="H247" s="93"/>
      <c r="I247" s="13"/>
      <c r="J247" s="46"/>
      <c r="K247" s="23"/>
      <c r="L247" s="26"/>
      <c r="M247" s="25">
        <f t="shared" si="82"/>
        <v>0</v>
      </c>
      <c r="N247" s="50"/>
      <c r="P247" s="63">
        <f>SUM(M279:M300)</f>
        <v>0</v>
      </c>
      <c r="R247" s="70">
        <f t="shared" si="83"/>
        <v>121.95121951219512</v>
      </c>
    </row>
    <row r="248" spans="1:19" s="2" customFormat="1" ht="18.95" customHeight="1">
      <c r="A248" s="11"/>
      <c r="B248" s="27"/>
      <c r="C248" s="62" t="s">
        <v>308</v>
      </c>
      <c r="D248" s="75" t="s">
        <v>47</v>
      </c>
      <c r="E248" s="114">
        <v>59</v>
      </c>
      <c r="F248" s="111">
        <v>0.23</v>
      </c>
      <c r="G248" s="113"/>
      <c r="H248" s="93"/>
      <c r="I248" s="13"/>
      <c r="J248" s="46"/>
      <c r="K248" s="23"/>
      <c r="L248" s="26"/>
      <c r="M248" s="25">
        <f t="shared" si="82"/>
        <v>0</v>
      </c>
      <c r="N248" s="50"/>
      <c r="P248" s="63">
        <f>SUM(M285:M301)</f>
        <v>0</v>
      </c>
      <c r="R248" s="70">
        <f t="shared" si="83"/>
        <v>47.967479674796749</v>
      </c>
    </row>
    <row r="249" spans="1:19" s="2" customFormat="1" ht="18.95" customHeight="1">
      <c r="A249" s="11"/>
      <c r="B249" s="27"/>
      <c r="C249" s="62" t="s">
        <v>309</v>
      </c>
      <c r="D249" s="75" t="s">
        <v>47</v>
      </c>
      <c r="E249" s="114">
        <v>50</v>
      </c>
      <c r="F249" s="111">
        <v>0.23</v>
      </c>
      <c r="G249" s="113"/>
      <c r="H249" s="93"/>
      <c r="I249" s="13"/>
      <c r="J249" s="46"/>
      <c r="K249" s="23"/>
      <c r="L249" s="26"/>
      <c r="M249" s="25">
        <f t="shared" si="82"/>
        <v>0</v>
      </c>
      <c r="N249" s="50"/>
      <c r="P249" s="63">
        <f>SUM(M286:M351)</f>
        <v>142.35000000000002</v>
      </c>
      <c r="R249" s="70">
        <f t="shared" si="83"/>
        <v>40.650406504065039</v>
      </c>
    </row>
    <row r="250" spans="1:19" s="33" customFormat="1" ht="18.95" customHeight="1">
      <c r="A250" s="32"/>
      <c r="B250" s="43"/>
      <c r="C250" s="73" t="s">
        <v>40</v>
      </c>
      <c r="D250" s="75" t="s">
        <v>45</v>
      </c>
      <c r="E250" s="114">
        <v>12.99</v>
      </c>
      <c r="F250" s="111">
        <v>0.23</v>
      </c>
      <c r="G250" s="113"/>
      <c r="H250" s="93"/>
      <c r="I250" s="13"/>
      <c r="J250" s="46"/>
      <c r="K250" s="23"/>
      <c r="L250" s="26"/>
      <c r="M250" s="25">
        <f>(E250*K250)</f>
        <v>0</v>
      </c>
      <c r="N250" s="67"/>
      <c r="R250" s="72">
        <f t="shared" ref="R250" si="84">E250/(1+F250)</f>
        <v>10.560975609756097</v>
      </c>
    </row>
    <row r="251" spans="1:19" s="33" customFormat="1" ht="18.95" customHeight="1">
      <c r="A251" s="32"/>
      <c r="B251" s="43"/>
      <c r="C251" s="62" t="s">
        <v>39</v>
      </c>
      <c r="D251" s="75" t="s">
        <v>46</v>
      </c>
      <c r="E251" s="114">
        <v>15.69</v>
      </c>
      <c r="F251" s="111">
        <v>0.23</v>
      </c>
      <c r="G251" s="113"/>
      <c r="H251" s="93"/>
      <c r="I251" s="13"/>
      <c r="J251" s="46"/>
      <c r="K251" s="23"/>
      <c r="L251" s="26"/>
      <c r="M251" s="25">
        <f>(E251*K251)</f>
        <v>0</v>
      </c>
      <c r="N251" s="67"/>
      <c r="R251" s="72">
        <f>E251/(1+F251)</f>
        <v>12.75609756097561</v>
      </c>
    </row>
    <row r="252" spans="1:19" s="33" customFormat="1" ht="18.95" customHeight="1">
      <c r="A252" s="32"/>
      <c r="B252" s="43"/>
      <c r="C252" s="73" t="s">
        <v>208</v>
      </c>
      <c r="D252" s="75" t="s">
        <v>45</v>
      </c>
      <c r="E252" s="114">
        <v>12.99</v>
      </c>
      <c r="F252" s="111">
        <v>0.23</v>
      </c>
      <c r="G252" s="113"/>
      <c r="H252" s="93"/>
      <c r="I252" s="13"/>
      <c r="J252" s="46"/>
      <c r="K252" s="23"/>
      <c r="L252" s="26"/>
      <c r="M252" s="25">
        <f>(E252*K252)</f>
        <v>0</v>
      </c>
      <c r="N252" s="67"/>
      <c r="R252" s="72">
        <f>E252/(1+F252)</f>
        <v>10.560975609756097</v>
      </c>
    </row>
    <row r="253" spans="1:19" s="33" customFormat="1" ht="18.95" customHeight="1">
      <c r="A253" s="32"/>
      <c r="B253" s="43"/>
      <c r="C253" s="62" t="s">
        <v>310</v>
      </c>
      <c r="D253" s="75" t="s">
        <v>47</v>
      </c>
      <c r="E253" s="125">
        <v>2.99</v>
      </c>
      <c r="F253" s="31">
        <v>0.23</v>
      </c>
      <c r="G253" s="113"/>
      <c r="H253" s="93"/>
      <c r="I253" s="13"/>
      <c r="J253" s="46"/>
      <c r="K253" s="23"/>
      <c r="L253" s="26"/>
      <c r="M253" s="25">
        <f>((E253*K253)+(J253*E253*6))</f>
        <v>0</v>
      </c>
      <c r="N253" s="67"/>
      <c r="R253" s="70">
        <f t="shared" ref="R253" si="85">E253/(1+F253)</f>
        <v>2.4308943089430897</v>
      </c>
    </row>
    <row r="254" spans="1:19" s="33" customFormat="1" ht="18.95" customHeight="1">
      <c r="A254" s="32"/>
      <c r="B254" s="43"/>
      <c r="C254" s="62" t="s">
        <v>311</v>
      </c>
      <c r="D254" s="75" t="s">
        <v>47</v>
      </c>
      <c r="E254" s="125">
        <v>2.99</v>
      </c>
      <c r="F254" s="31">
        <v>0.23</v>
      </c>
      <c r="G254" s="113"/>
      <c r="H254" s="93"/>
      <c r="I254" s="13"/>
      <c r="J254" s="46"/>
      <c r="K254" s="23"/>
      <c r="L254" s="26"/>
      <c r="M254" s="25">
        <f>((E254*K254)+(J254*E254*6))</f>
        <v>0</v>
      </c>
      <c r="N254" s="67"/>
      <c r="R254" s="70">
        <f t="shared" ref="R254" si="86">E254/(1+F254)</f>
        <v>2.4308943089430897</v>
      </c>
    </row>
    <row r="255" spans="1:19" s="33" customFormat="1" ht="18.95" customHeight="1">
      <c r="A255" s="32"/>
      <c r="B255" s="43"/>
      <c r="C255" s="73" t="s">
        <v>314</v>
      </c>
      <c r="D255" s="75" t="s">
        <v>45</v>
      </c>
      <c r="E255" s="114">
        <v>6.49</v>
      </c>
      <c r="F255" s="111">
        <v>0.23</v>
      </c>
      <c r="G255" s="113"/>
      <c r="H255" s="93"/>
      <c r="I255" s="13"/>
      <c r="J255" s="46"/>
      <c r="K255" s="23"/>
      <c r="L255" s="26"/>
      <c r="M255" s="25">
        <f>(E255*K255)</f>
        <v>0</v>
      </c>
      <c r="N255" s="67"/>
      <c r="R255" s="72">
        <f t="shared" ref="R255:R269" si="87">E255/(1+F255)</f>
        <v>5.2764227642276422</v>
      </c>
    </row>
    <row r="256" spans="1:19" s="33" customFormat="1" ht="18.95" customHeight="1">
      <c r="A256" s="32"/>
      <c r="B256" s="43"/>
      <c r="C256" s="73" t="s">
        <v>315</v>
      </c>
      <c r="D256" s="75" t="s">
        <v>45</v>
      </c>
      <c r="E256" s="114">
        <v>7.49</v>
      </c>
      <c r="F256" s="111">
        <v>0.23</v>
      </c>
      <c r="G256" s="113"/>
      <c r="H256" s="93"/>
      <c r="I256" s="13"/>
      <c r="J256" s="46"/>
      <c r="K256" s="23"/>
      <c r="L256" s="26"/>
      <c r="M256" s="25">
        <f>(E256*K256)</f>
        <v>0</v>
      </c>
      <c r="N256" s="67"/>
      <c r="R256" s="72">
        <f t="shared" si="87"/>
        <v>6.0894308943089435</v>
      </c>
    </row>
    <row r="257" spans="1:19" s="33" customFormat="1" ht="18.95" customHeight="1">
      <c r="A257" s="32"/>
      <c r="B257" s="43"/>
      <c r="C257" s="73" t="s">
        <v>316</v>
      </c>
      <c r="D257" s="75" t="s">
        <v>45</v>
      </c>
      <c r="E257" s="114">
        <v>7.49</v>
      </c>
      <c r="F257" s="111">
        <v>0.23</v>
      </c>
      <c r="G257" s="113"/>
      <c r="H257" s="93"/>
      <c r="I257" s="13"/>
      <c r="J257" s="46"/>
      <c r="K257" s="23"/>
      <c r="L257" s="26"/>
      <c r="M257" s="25">
        <f>(E257*K257)</f>
        <v>0</v>
      </c>
      <c r="N257" s="67"/>
      <c r="R257" s="72">
        <f t="shared" si="87"/>
        <v>6.0894308943089435</v>
      </c>
    </row>
    <row r="258" spans="1:19" s="33" customFormat="1" ht="18.95" customHeight="1">
      <c r="A258" s="32"/>
      <c r="B258" s="43"/>
      <c r="C258" s="73" t="s">
        <v>312</v>
      </c>
      <c r="D258" s="75" t="s">
        <v>45</v>
      </c>
      <c r="E258" s="114">
        <v>6.49</v>
      </c>
      <c r="F258" s="111">
        <v>0.23</v>
      </c>
      <c r="G258" s="113"/>
      <c r="H258" s="93"/>
      <c r="I258" s="13"/>
      <c r="J258" s="46"/>
      <c r="K258" s="23"/>
      <c r="L258" s="26"/>
      <c r="M258" s="25">
        <f>(E258*K258)</f>
        <v>0</v>
      </c>
      <c r="N258" s="67"/>
      <c r="R258" s="72">
        <f t="shared" si="87"/>
        <v>5.2764227642276422</v>
      </c>
    </row>
    <row r="259" spans="1:19" s="33" customFormat="1" ht="18.95" customHeight="1">
      <c r="A259" s="32"/>
      <c r="B259" s="43"/>
      <c r="C259" s="73" t="s">
        <v>313</v>
      </c>
      <c r="D259" s="75" t="s">
        <v>45</v>
      </c>
      <c r="E259" s="114">
        <v>6.49</v>
      </c>
      <c r="F259" s="111">
        <v>0.23</v>
      </c>
      <c r="G259" s="113"/>
      <c r="H259" s="93"/>
      <c r="I259" s="13"/>
      <c r="J259" s="46"/>
      <c r="K259" s="23"/>
      <c r="L259" s="26"/>
      <c r="M259" s="25">
        <f>(E259*K259)</f>
        <v>0</v>
      </c>
      <c r="N259" s="67"/>
      <c r="R259" s="72">
        <f t="shared" si="87"/>
        <v>5.2764227642276422</v>
      </c>
    </row>
    <row r="260" spans="1:19" s="2" customFormat="1" ht="18.95" customHeight="1">
      <c r="A260" s="11"/>
      <c r="B260" s="27"/>
      <c r="C260" s="62" t="s">
        <v>75</v>
      </c>
      <c r="D260" s="75" t="s">
        <v>47</v>
      </c>
      <c r="E260" s="115">
        <v>11.99</v>
      </c>
      <c r="F260" s="111">
        <v>0.23</v>
      </c>
      <c r="G260" s="113"/>
      <c r="H260" s="93"/>
      <c r="I260" s="13"/>
      <c r="J260" s="46"/>
      <c r="K260" s="23"/>
      <c r="L260" s="26"/>
      <c r="M260" s="25">
        <f>((E260*K260)+(J260*E260*6))</f>
        <v>0</v>
      </c>
      <c r="N260" s="50"/>
      <c r="R260" s="70">
        <f t="shared" si="87"/>
        <v>9.7479674796747968</v>
      </c>
    </row>
    <row r="261" spans="1:19" s="2" customFormat="1" ht="18.95" customHeight="1">
      <c r="A261" s="11"/>
      <c r="B261" s="27"/>
      <c r="C261" s="62" t="s">
        <v>21</v>
      </c>
      <c r="D261" s="75" t="s">
        <v>47</v>
      </c>
      <c r="E261" s="115">
        <v>6.35</v>
      </c>
      <c r="F261" s="111">
        <v>0.23</v>
      </c>
      <c r="G261" s="113"/>
      <c r="H261" s="93"/>
      <c r="I261" s="13"/>
      <c r="J261" s="46"/>
      <c r="K261" s="23"/>
      <c r="L261" s="26"/>
      <c r="M261" s="25">
        <f>(E261*K261)</f>
        <v>0</v>
      </c>
      <c r="N261" s="50"/>
      <c r="R261" s="71">
        <f t="shared" si="87"/>
        <v>5.1626016260162597</v>
      </c>
      <c r="S261" s="33"/>
    </row>
    <row r="262" spans="1:19" s="2" customFormat="1" ht="18.95" customHeight="1">
      <c r="A262" s="11"/>
      <c r="B262" s="27"/>
      <c r="C262" s="62" t="s">
        <v>76</v>
      </c>
      <c r="D262" s="75" t="s">
        <v>47</v>
      </c>
      <c r="E262" s="115">
        <v>11.99</v>
      </c>
      <c r="F262" s="111">
        <v>0.23</v>
      </c>
      <c r="G262" s="113"/>
      <c r="H262" s="93"/>
      <c r="I262" s="13"/>
      <c r="J262" s="46"/>
      <c r="K262" s="23"/>
      <c r="L262" s="26"/>
      <c r="M262" s="25">
        <f>((E262*K262)+(J262*E262*6))</f>
        <v>0</v>
      </c>
      <c r="N262" s="50"/>
      <c r="R262" s="70">
        <f t="shared" si="87"/>
        <v>9.7479674796747968</v>
      </c>
    </row>
    <row r="263" spans="1:19" s="2" customFormat="1" ht="18.95" customHeight="1">
      <c r="A263" s="11"/>
      <c r="B263" s="27"/>
      <c r="C263" s="62" t="s">
        <v>77</v>
      </c>
      <c r="D263" s="75" t="s">
        <v>47</v>
      </c>
      <c r="E263" s="114">
        <v>16.989999999999998</v>
      </c>
      <c r="F263" s="111">
        <v>0.23</v>
      </c>
      <c r="G263" s="113"/>
      <c r="H263" s="93"/>
      <c r="I263" s="13"/>
      <c r="J263" s="46"/>
      <c r="K263" s="23"/>
      <c r="L263" s="26"/>
      <c r="M263" s="25">
        <f>(E263*K263)</f>
        <v>0</v>
      </c>
      <c r="N263" s="50"/>
      <c r="R263" s="70">
        <f t="shared" si="87"/>
        <v>13.8130081300813</v>
      </c>
    </row>
    <row r="264" spans="1:19" s="2" customFormat="1" ht="18.95" customHeight="1">
      <c r="A264" s="11"/>
      <c r="B264" s="27"/>
      <c r="C264" s="62" t="s">
        <v>78</v>
      </c>
      <c r="D264" s="75" t="s">
        <v>47</v>
      </c>
      <c r="E264" s="114">
        <v>16.989999999999998</v>
      </c>
      <c r="F264" s="111">
        <v>0.23</v>
      </c>
      <c r="G264" s="113"/>
      <c r="H264" s="93"/>
      <c r="I264" s="13"/>
      <c r="J264" s="46"/>
      <c r="K264" s="23"/>
      <c r="L264" s="26"/>
      <c r="M264" s="25">
        <f>(E264*K264)</f>
        <v>0</v>
      </c>
      <c r="N264" s="50"/>
      <c r="R264" s="70">
        <f t="shared" si="87"/>
        <v>13.8130081300813</v>
      </c>
    </row>
    <row r="265" spans="1:19" s="2" customFormat="1" ht="18.95" customHeight="1">
      <c r="A265" s="11"/>
      <c r="B265" s="27"/>
      <c r="C265" s="62" t="s">
        <v>79</v>
      </c>
      <c r="D265" s="75" t="s">
        <v>47</v>
      </c>
      <c r="E265" s="114">
        <v>39.99</v>
      </c>
      <c r="F265" s="111">
        <v>0.23</v>
      </c>
      <c r="G265" s="113"/>
      <c r="H265" s="93"/>
      <c r="I265" s="13"/>
      <c r="J265" s="46"/>
      <c r="K265" s="23"/>
      <c r="L265" s="26"/>
      <c r="M265" s="25">
        <f>(E265*K265)</f>
        <v>0</v>
      </c>
      <c r="N265" s="50"/>
      <c r="R265" s="70">
        <f t="shared" si="87"/>
        <v>32.512195121951223</v>
      </c>
    </row>
    <row r="266" spans="1:19" s="33" customFormat="1" ht="18.95" customHeight="1">
      <c r="A266" s="32"/>
      <c r="B266" s="43"/>
      <c r="C266" s="73" t="s">
        <v>246</v>
      </c>
      <c r="D266" s="75" t="s">
        <v>45</v>
      </c>
      <c r="E266" s="114">
        <v>119</v>
      </c>
      <c r="F266" s="111">
        <v>0.23</v>
      </c>
      <c r="G266" s="113"/>
      <c r="H266" s="93"/>
      <c r="I266" s="13"/>
      <c r="J266" s="46"/>
      <c r="K266" s="23"/>
      <c r="L266" s="26"/>
      <c r="M266" s="25">
        <f>(E266*K266)</f>
        <v>0</v>
      </c>
      <c r="N266" s="67"/>
      <c r="R266" s="72">
        <f t="shared" si="87"/>
        <v>96.747967479674799</v>
      </c>
    </row>
    <row r="267" spans="1:19" s="2" customFormat="1" ht="18.95" customHeight="1">
      <c r="A267" s="11"/>
      <c r="B267" s="27"/>
      <c r="C267" s="62" t="s">
        <v>68</v>
      </c>
      <c r="D267" s="75" t="s">
        <v>47</v>
      </c>
      <c r="E267" s="114">
        <v>14.99</v>
      </c>
      <c r="F267" s="111">
        <v>0.23</v>
      </c>
      <c r="G267" s="113"/>
      <c r="H267" s="93"/>
      <c r="I267" s="13"/>
      <c r="J267" s="46"/>
      <c r="K267" s="23"/>
      <c r="L267" s="26"/>
      <c r="M267" s="25">
        <f>(E267*K267)</f>
        <v>0</v>
      </c>
      <c r="N267" s="50"/>
      <c r="R267" s="70">
        <f t="shared" si="87"/>
        <v>12.1869918699187</v>
      </c>
    </row>
    <row r="268" spans="1:19" s="2" customFormat="1" ht="18.95" customHeight="1">
      <c r="A268" s="11"/>
      <c r="B268" s="27"/>
      <c r="C268" s="62" t="s">
        <v>80</v>
      </c>
      <c r="D268" s="75" t="s">
        <v>47</v>
      </c>
      <c r="E268" s="114">
        <v>49.5</v>
      </c>
      <c r="F268" s="111">
        <v>0.23</v>
      </c>
      <c r="G268" s="113"/>
      <c r="H268" s="93"/>
      <c r="I268" s="13"/>
      <c r="J268" s="46"/>
      <c r="K268" s="23"/>
      <c r="L268" s="26"/>
      <c r="M268" s="25">
        <f>((E268*K268)+(J268*E268*6))</f>
        <v>0</v>
      </c>
      <c r="N268" s="50"/>
      <c r="R268" s="70">
        <f t="shared" si="87"/>
        <v>40.243902439024389</v>
      </c>
    </row>
    <row r="269" spans="1:19" s="2" customFormat="1" ht="18.95" customHeight="1">
      <c r="A269" s="11"/>
      <c r="B269" s="27"/>
      <c r="C269" s="62" t="s">
        <v>81</v>
      </c>
      <c r="D269" s="75" t="s">
        <v>47</v>
      </c>
      <c r="E269" s="114">
        <v>79.5</v>
      </c>
      <c r="F269" s="111">
        <v>0.23</v>
      </c>
      <c r="G269" s="113"/>
      <c r="H269" s="93"/>
      <c r="I269" s="13"/>
      <c r="J269" s="46"/>
      <c r="K269" s="23"/>
      <c r="L269" s="26"/>
      <c r="M269" s="25">
        <f>((E269*K269)+(J269*E269*6))</f>
        <v>0</v>
      </c>
      <c r="N269" s="50"/>
      <c r="R269" s="70">
        <f t="shared" si="87"/>
        <v>64.634146341463421</v>
      </c>
    </row>
    <row r="270" spans="1:19" s="2" customFormat="1" ht="18.95" customHeight="1">
      <c r="A270" s="11"/>
      <c r="B270" s="27"/>
      <c r="C270" s="62" t="s">
        <v>82</v>
      </c>
      <c r="D270" s="75" t="s">
        <v>47</v>
      </c>
      <c r="E270" s="114">
        <v>79.59</v>
      </c>
      <c r="F270" s="111">
        <v>0.23</v>
      </c>
      <c r="G270" s="113"/>
      <c r="H270" s="93"/>
      <c r="I270" s="13"/>
      <c r="J270" s="46"/>
      <c r="K270" s="23"/>
      <c r="L270" s="26"/>
      <c r="M270" s="25">
        <f>((E270*K270)+(J270*E270*6))</f>
        <v>0</v>
      </c>
      <c r="N270" s="50"/>
      <c r="R270" s="70"/>
    </row>
    <row r="271" spans="1:19" s="2" customFormat="1" ht="18.95" customHeight="1">
      <c r="A271" s="11"/>
      <c r="B271" s="27"/>
      <c r="C271" s="62" t="s">
        <v>83</v>
      </c>
      <c r="D271" s="75" t="s">
        <v>47</v>
      </c>
      <c r="E271" s="114">
        <v>99</v>
      </c>
      <c r="F271" s="111">
        <v>0.23</v>
      </c>
      <c r="G271" s="113"/>
      <c r="H271" s="93"/>
      <c r="I271" s="13"/>
      <c r="J271" s="46"/>
      <c r="K271" s="23"/>
      <c r="L271" s="26"/>
      <c r="M271" s="25">
        <f>((E271*K271)+(J271*E271*6))</f>
        <v>0</v>
      </c>
      <c r="N271" s="50"/>
      <c r="R271" s="70"/>
    </row>
    <row r="272" spans="1:19" s="2" customFormat="1" ht="18.95" customHeight="1">
      <c r="A272" s="11"/>
      <c r="B272" s="27"/>
      <c r="C272" s="62" t="s">
        <v>317</v>
      </c>
      <c r="D272" s="75" t="s">
        <v>47</v>
      </c>
      <c r="E272" s="114">
        <v>125</v>
      </c>
      <c r="F272" s="111">
        <v>0.23</v>
      </c>
      <c r="G272" s="113"/>
      <c r="H272" s="93"/>
      <c r="I272" s="13"/>
      <c r="J272" s="46"/>
      <c r="K272" s="23"/>
      <c r="L272" s="26"/>
      <c r="M272" s="25">
        <f t="shared" ref="M272" si="88">((E272*K272)+(J272*E272*6))</f>
        <v>0</v>
      </c>
      <c r="N272" s="50"/>
      <c r="R272" s="70"/>
    </row>
    <row r="273" spans="1:18" s="2" customFormat="1" ht="18.95" customHeight="1">
      <c r="A273" s="11"/>
      <c r="B273" s="27"/>
      <c r="C273" s="62" t="s">
        <v>84</v>
      </c>
      <c r="D273" s="75" t="s">
        <v>47</v>
      </c>
      <c r="E273" s="114">
        <v>175</v>
      </c>
      <c r="F273" s="111">
        <v>0.23</v>
      </c>
      <c r="G273" s="113"/>
      <c r="H273" s="93"/>
      <c r="I273" s="13"/>
      <c r="J273" s="46"/>
      <c r="K273" s="23"/>
      <c r="L273" s="26"/>
      <c r="M273" s="25">
        <f t="shared" ref="M273" si="89">((E273*K273)+(J273*E273*6))</f>
        <v>0</v>
      </c>
      <c r="N273" s="50"/>
      <c r="R273" s="70"/>
    </row>
    <row r="274" spans="1:18" s="2" customFormat="1" ht="18.95" customHeight="1">
      <c r="A274" s="11"/>
      <c r="B274" s="27"/>
      <c r="C274" s="62" t="s">
        <v>318</v>
      </c>
      <c r="D274" s="75" t="s">
        <v>47</v>
      </c>
      <c r="E274" s="114">
        <v>7.99</v>
      </c>
      <c r="F274" s="111">
        <v>0.23</v>
      </c>
      <c r="G274" s="113"/>
      <c r="H274" s="93"/>
      <c r="I274" s="13"/>
      <c r="J274" s="46"/>
      <c r="K274" s="23"/>
      <c r="L274" s="26"/>
      <c r="M274" s="25">
        <f>((E274*K274)+(J274*E274*6))</f>
        <v>0</v>
      </c>
      <c r="N274" s="50"/>
      <c r="R274" s="70">
        <f>E274/(1+F274)</f>
        <v>6.4959349593495936</v>
      </c>
    </row>
    <row r="275" spans="1:18" s="2" customFormat="1" ht="18.95" customHeight="1">
      <c r="A275" s="11"/>
      <c r="B275" s="27"/>
      <c r="C275" s="62" t="s">
        <v>319</v>
      </c>
      <c r="D275" s="75" t="s">
        <v>47</v>
      </c>
      <c r="E275" s="114">
        <v>7.99</v>
      </c>
      <c r="F275" s="111">
        <v>0.23</v>
      </c>
      <c r="G275" s="113"/>
      <c r="H275" s="93"/>
      <c r="I275" s="13"/>
      <c r="J275" s="46"/>
      <c r="K275" s="23"/>
      <c r="L275" s="26"/>
      <c r="M275" s="25">
        <f>((E275*K275)+(J275*E275*6))</f>
        <v>0</v>
      </c>
      <c r="N275" s="50"/>
      <c r="R275" s="70">
        <f>E275/(1+F275)</f>
        <v>6.4959349593495936</v>
      </c>
    </row>
    <row r="276" spans="1:18" s="2" customFormat="1" ht="18.95" customHeight="1">
      <c r="A276" s="11"/>
      <c r="B276" s="27"/>
      <c r="C276" s="62" t="s">
        <v>320</v>
      </c>
      <c r="D276" s="75" t="s">
        <v>47</v>
      </c>
      <c r="E276" s="114">
        <v>7.99</v>
      </c>
      <c r="F276" s="111">
        <v>0.23</v>
      </c>
      <c r="G276" s="113"/>
      <c r="H276" s="93"/>
      <c r="I276" s="13"/>
      <c r="J276" s="46"/>
      <c r="K276" s="23"/>
      <c r="L276" s="26"/>
      <c r="M276" s="25">
        <f>((E276*K276)+(J276*E276*6))</f>
        <v>0</v>
      </c>
      <c r="N276" s="50"/>
      <c r="R276" s="70">
        <f>E276/(1+F276)</f>
        <v>6.4959349593495936</v>
      </c>
    </row>
    <row r="277" spans="1:18" s="2" customFormat="1" ht="24.95" customHeight="1">
      <c r="A277" s="11"/>
      <c r="B277" s="6"/>
      <c r="C277" s="145" t="s">
        <v>9</v>
      </c>
      <c r="D277" s="77"/>
      <c r="E277" s="162" t="s">
        <v>50</v>
      </c>
      <c r="F277" s="100"/>
      <c r="G277" s="146"/>
      <c r="H277" s="147"/>
      <c r="I277" s="146"/>
      <c r="J277" s="147"/>
      <c r="K277" s="127" t="s">
        <v>1</v>
      </c>
      <c r="L277" s="126"/>
      <c r="M277" s="29" t="s">
        <v>23</v>
      </c>
      <c r="N277" s="50"/>
      <c r="R277" s="70"/>
    </row>
    <row r="278" spans="1:18" s="2" customFormat="1" ht="24.95" customHeight="1">
      <c r="A278" s="11"/>
      <c r="B278" s="6"/>
      <c r="C278" s="145"/>
      <c r="D278" s="77"/>
      <c r="E278" s="163"/>
      <c r="F278" s="101"/>
      <c r="G278" s="28"/>
      <c r="H278" s="28"/>
      <c r="I278" s="146"/>
      <c r="J278" s="147"/>
      <c r="K278" s="128" t="s">
        <v>338</v>
      </c>
      <c r="L278" s="126"/>
      <c r="M278" s="29" t="s">
        <v>3</v>
      </c>
      <c r="N278" s="50"/>
      <c r="R278" s="70"/>
    </row>
    <row r="279" spans="1:18" s="2" customFormat="1" ht="18.95" customHeight="1">
      <c r="A279" s="11"/>
      <c r="B279" s="27"/>
      <c r="C279" s="62" t="s">
        <v>61</v>
      </c>
      <c r="D279" s="75" t="s">
        <v>47</v>
      </c>
      <c r="E279" s="114">
        <v>14.99</v>
      </c>
      <c r="F279" s="111">
        <v>0.23</v>
      </c>
      <c r="G279" s="113"/>
      <c r="H279" s="93"/>
      <c r="I279" s="13"/>
      <c r="J279" s="46"/>
      <c r="K279" s="23"/>
      <c r="L279" s="26"/>
      <c r="M279" s="25">
        <f t="shared" ref="M279:M289" si="90">((E279*K279)+(J279*E279*6))</f>
        <v>0</v>
      </c>
      <c r="N279" s="50"/>
      <c r="R279" s="70">
        <f t="shared" ref="R279:R293" si="91">E279/(1+F279)</f>
        <v>12.1869918699187</v>
      </c>
    </row>
    <row r="280" spans="1:18" s="2" customFormat="1" ht="18.95" customHeight="1">
      <c r="A280" s="11"/>
      <c r="B280" s="27"/>
      <c r="C280" s="62" t="s">
        <v>62</v>
      </c>
      <c r="D280" s="75" t="s">
        <v>47</v>
      </c>
      <c r="E280" s="114">
        <v>21.99</v>
      </c>
      <c r="F280" s="111">
        <v>0.23</v>
      </c>
      <c r="G280" s="113"/>
      <c r="H280" s="93"/>
      <c r="I280" s="13"/>
      <c r="J280" s="46"/>
      <c r="K280" s="23"/>
      <c r="L280" s="26"/>
      <c r="M280" s="25">
        <f>((E280*K280)+(J280*E280*6))</f>
        <v>0</v>
      </c>
      <c r="N280" s="50"/>
      <c r="R280" s="70">
        <f>E280/(1+F280)</f>
        <v>17.878048780487802</v>
      </c>
    </row>
    <row r="281" spans="1:18" s="2" customFormat="1" ht="18.95" customHeight="1">
      <c r="A281" s="11"/>
      <c r="B281" s="27"/>
      <c r="C281" s="62" t="s">
        <v>63</v>
      </c>
      <c r="D281" s="75" t="s">
        <v>47</v>
      </c>
      <c r="E281" s="114">
        <v>44.99</v>
      </c>
      <c r="F281" s="111">
        <v>0.23</v>
      </c>
      <c r="G281" s="113"/>
      <c r="H281" s="93"/>
      <c r="I281" s="13"/>
      <c r="J281" s="46"/>
      <c r="K281" s="23"/>
      <c r="L281" s="26"/>
      <c r="M281" s="25">
        <f>((E281*K281)+(J281*E281*6))</f>
        <v>0</v>
      </c>
      <c r="N281" s="50"/>
      <c r="R281" s="70">
        <f>E281/(1+F281)</f>
        <v>36.577235772357724</v>
      </c>
    </row>
    <row r="282" spans="1:18" s="2" customFormat="1" ht="18.95" customHeight="1">
      <c r="A282" s="11"/>
      <c r="B282" s="27"/>
      <c r="C282" s="62" t="s">
        <v>64</v>
      </c>
      <c r="D282" s="75" t="s">
        <v>47</v>
      </c>
      <c r="E282" s="114">
        <v>100</v>
      </c>
      <c r="F282" s="111">
        <v>0.23</v>
      </c>
      <c r="G282" s="113"/>
      <c r="H282" s="93"/>
      <c r="I282" s="13"/>
      <c r="J282" s="46"/>
      <c r="K282" s="23"/>
      <c r="L282" s="26"/>
      <c r="M282" s="25">
        <f>((E282*K282)+(J282*E282*6))</f>
        <v>0</v>
      </c>
      <c r="N282" s="50"/>
      <c r="R282" s="70">
        <f>E282/(1+F282)</f>
        <v>81.300813008130078</v>
      </c>
    </row>
    <row r="283" spans="1:18" s="2" customFormat="1" ht="18.95" customHeight="1">
      <c r="A283" s="11"/>
      <c r="B283" s="27"/>
      <c r="C283" s="62" t="s">
        <v>65</v>
      </c>
      <c r="D283" s="75" t="s">
        <v>47</v>
      </c>
      <c r="E283" s="114">
        <v>149.9</v>
      </c>
      <c r="F283" s="111">
        <v>0.23</v>
      </c>
      <c r="G283" s="113"/>
      <c r="H283" s="93"/>
      <c r="I283" s="13"/>
      <c r="J283" s="46"/>
      <c r="K283" s="23"/>
      <c r="L283" s="26"/>
      <c r="M283" s="25">
        <f t="shared" ref="M283" si="92">((E283*K283)+(J283*E283*6))</f>
        <v>0</v>
      </c>
      <c r="N283" s="50"/>
      <c r="R283" s="70">
        <f t="shared" ref="R283" si="93">E283/(1+F283)</f>
        <v>121.869918699187</v>
      </c>
    </row>
    <row r="284" spans="1:18" s="2" customFormat="1" ht="18.95" customHeight="1">
      <c r="A284" s="11"/>
      <c r="B284" s="27"/>
      <c r="C284" s="62" t="s">
        <v>66</v>
      </c>
      <c r="D284" s="75" t="s">
        <v>47</v>
      </c>
      <c r="E284" s="114">
        <v>275</v>
      </c>
      <c r="F284" s="111">
        <v>0.23</v>
      </c>
      <c r="G284" s="113"/>
      <c r="H284" s="93"/>
      <c r="I284" s="13"/>
      <c r="J284" s="46"/>
      <c r="K284" s="23"/>
      <c r="L284" s="26"/>
      <c r="M284" s="25">
        <f>((E284*K284)+(J284*E284*6))</f>
        <v>0</v>
      </c>
      <c r="N284" s="50"/>
      <c r="R284" s="70">
        <f>E284/(1+F284)</f>
        <v>223.57723577235774</v>
      </c>
    </row>
    <row r="285" spans="1:18" s="2" customFormat="1" ht="18.95" customHeight="1">
      <c r="A285" s="11"/>
      <c r="B285" s="27"/>
      <c r="C285" s="62" t="s">
        <v>67</v>
      </c>
      <c r="D285" s="75" t="s">
        <v>47</v>
      </c>
      <c r="E285" s="114">
        <v>19.350000000000001</v>
      </c>
      <c r="F285" s="111">
        <v>0.23</v>
      </c>
      <c r="G285" s="113"/>
      <c r="H285" s="93"/>
      <c r="I285" s="13"/>
      <c r="J285" s="46"/>
      <c r="K285" s="23"/>
      <c r="L285" s="26"/>
      <c r="M285" s="25">
        <f t="shared" si="90"/>
        <v>0</v>
      </c>
      <c r="N285" s="50"/>
      <c r="R285" s="70">
        <f t="shared" si="91"/>
        <v>15.731707317073171</v>
      </c>
    </row>
    <row r="286" spans="1:18" s="2" customFormat="1" ht="18.95" customHeight="1">
      <c r="A286" s="11"/>
      <c r="B286" s="27"/>
      <c r="C286" s="62" t="s">
        <v>321</v>
      </c>
      <c r="D286" s="75" t="s">
        <v>47</v>
      </c>
      <c r="E286" s="114">
        <v>11.99</v>
      </c>
      <c r="F286" s="111">
        <v>0.23</v>
      </c>
      <c r="G286" s="113"/>
      <c r="H286" s="93"/>
      <c r="I286" s="13"/>
      <c r="J286" s="46"/>
      <c r="K286" s="23"/>
      <c r="L286" s="26"/>
      <c r="M286" s="25">
        <f t="shared" si="90"/>
        <v>0</v>
      </c>
      <c r="N286" s="50"/>
      <c r="R286" s="70">
        <f t="shared" si="91"/>
        <v>9.7479674796747968</v>
      </c>
    </row>
    <row r="287" spans="1:18" s="2" customFormat="1" ht="18.95" customHeight="1">
      <c r="A287" s="11"/>
      <c r="B287" s="27"/>
      <c r="C287" s="62" t="s">
        <v>71</v>
      </c>
      <c r="D287" s="75" t="s">
        <v>47</v>
      </c>
      <c r="E287" s="114">
        <v>75</v>
      </c>
      <c r="F287" s="111">
        <v>0.23</v>
      </c>
      <c r="G287" s="113"/>
      <c r="H287" s="93"/>
      <c r="I287" s="13"/>
      <c r="J287" s="46"/>
      <c r="K287" s="23"/>
      <c r="L287" s="26"/>
      <c r="M287" s="25">
        <f>((E287*K287)+(J287*E287*6))</f>
        <v>0</v>
      </c>
      <c r="N287" s="50"/>
      <c r="R287" s="70">
        <f>E287/(1+F287)</f>
        <v>60.975609756097562</v>
      </c>
    </row>
    <row r="288" spans="1:18" s="2" customFormat="1" ht="18.95" customHeight="1">
      <c r="A288" s="11"/>
      <c r="B288" s="27"/>
      <c r="C288" s="62" t="s">
        <v>72</v>
      </c>
      <c r="D288" s="75" t="s">
        <v>47</v>
      </c>
      <c r="E288" s="114">
        <v>94.99</v>
      </c>
      <c r="F288" s="111">
        <v>0.23</v>
      </c>
      <c r="G288" s="113"/>
      <c r="H288" s="93"/>
      <c r="I288" s="13"/>
      <c r="J288" s="46"/>
      <c r="K288" s="23"/>
      <c r="L288" s="26"/>
      <c r="M288" s="25">
        <f>((E288*K288)+(J288*E288*6))</f>
        <v>0</v>
      </c>
      <c r="N288" s="50"/>
      <c r="R288" s="70">
        <f>E288/(1+F288)</f>
        <v>77.227642276422756</v>
      </c>
    </row>
    <row r="289" spans="1:18" s="2" customFormat="1" ht="18.95" customHeight="1">
      <c r="A289" s="11"/>
      <c r="B289" s="27"/>
      <c r="C289" s="62" t="s">
        <v>69</v>
      </c>
      <c r="D289" s="75" t="s">
        <v>47</v>
      </c>
      <c r="E289" s="114">
        <v>65</v>
      </c>
      <c r="F289" s="111">
        <v>0.23</v>
      </c>
      <c r="G289" s="113"/>
      <c r="H289" s="93"/>
      <c r="I289" s="13"/>
      <c r="J289" s="46"/>
      <c r="K289" s="23"/>
      <c r="L289" s="26"/>
      <c r="M289" s="25">
        <f t="shared" si="90"/>
        <v>0</v>
      </c>
      <c r="N289" s="50"/>
      <c r="R289" s="70">
        <f t="shared" si="91"/>
        <v>52.845528455284551</v>
      </c>
    </row>
    <row r="290" spans="1:18" s="2" customFormat="1" ht="18.95" customHeight="1">
      <c r="A290" s="11"/>
      <c r="B290" s="27"/>
      <c r="C290" s="62" t="s">
        <v>70</v>
      </c>
      <c r="D290" s="75" t="s">
        <v>47</v>
      </c>
      <c r="E290" s="114">
        <v>68</v>
      </c>
      <c r="F290" s="111">
        <v>0.23</v>
      </c>
      <c r="G290" s="113"/>
      <c r="H290" s="93"/>
      <c r="I290" s="13"/>
      <c r="J290" s="46"/>
      <c r="K290" s="23"/>
      <c r="L290" s="26"/>
      <c r="M290" s="25">
        <f t="shared" ref="M290" si="94">((E290*K290)+(J290*E290*6))</f>
        <v>0</v>
      </c>
      <c r="N290" s="50"/>
      <c r="R290" s="70">
        <f t="shared" ref="R290" si="95">E290/(1+F290)</f>
        <v>55.284552845528459</v>
      </c>
    </row>
    <row r="291" spans="1:18" s="2" customFormat="1" ht="18.95" hidden="1" customHeight="1">
      <c r="A291" s="11"/>
      <c r="B291" s="27"/>
      <c r="C291" s="62" t="s">
        <v>73</v>
      </c>
      <c r="D291" s="75" t="s">
        <v>47</v>
      </c>
      <c r="E291" s="114">
        <v>100</v>
      </c>
      <c r="F291" s="111">
        <v>0.23</v>
      </c>
      <c r="G291" s="108"/>
      <c r="H291" s="46"/>
      <c r="I291" s="26"/>
      <c r="J291" s="46"/>
      <c r="K291" s="23"/>
      <c r="L291" s="26"/>
      <c r="M291" s="25">
        <f>(E291*K291)</f>
        <v>0</v>
      </c>
      <c r="N291" s="50"/>
      <c r="R291" s="70">
        <f t="shared" si="91"/>
        <v>81.300813008130078</v>
      </c>
    </row>
    <row r="292" spans="1:18" s="2" customFormat="1" ht="18.95" hidden="1" customHeight="1">
      <c r="A292" s="11"/>
      <c r="B292" s="27"/>
      <c r="C292" s="62" t="s">
        <v>20</v>
      </c>
      <c r="D292" s="75" t="s">
        <v>47</v>
      </c>
      <c r="E292" s="114">
        <v>500</v>
      </c>
      <c r="F292" s="111">
        <v>0.23</v>
      </c>
      <c r="G292" s="108"/>
      <c r="H292" s="46"/>
      <c r="I292" s="26"/>
      <c r="J292" s="46"/>
      <c r="K292" s="23"/>
      <c r="L292" s="26"/>
      <c r="M292" s="25">
        <f>(E292*K292)</f>
        <v>0</v>
      </c>
      <c r="N292" s="50"/>
      <c r="R292" s="70">
        <f t="shared" si="91"/>
        <v>406.5040650406504</v>
      </c>
    </row>
    <row r="293" spans="1:18" s="2" customFormat="1" ht="18.95" hidden="1" customHeight="1">
      <c r="A293" s="11"/>
      <c r="B293" s="27"/>
      <c r="C293" s="62" t="s">
        <v>26</v>
      </c>
      <c r="D293" s="75" t="s">
        <v>47</v>
      </c>
      <c r="E293" s="114">
        <v>9.9600000000000009</v>
      </c>
      <c r="F293" s="111">
        <v>0.23</v>
      </c>
      <c r="G293" s="108"/>
      <c r="H293" s="46"/>
      <c r="I293" s="26"/>
      <c r="J293" s="46"/>
      <c r="K293" s="23"/>
      <c r="L293" s="26"/>
      <c r="M293" s="25">
        <f>((E293*K293)+(J293*E293*6))</f>
        <v>0</v>
      </c>
      <c r="N293" s="50"/>
      <c r="R293" s="70">
        <f t="shared" si="91"/>
        <v>8.0975609756097562</v>
      </c>
    </row>
    <row r="294" spans="1:18" s="2" customFormat="1" ht="18.95" hidden="1" customHeight="1">
      <c r="A294" s="11"/>
      <c r="B294" s="27"/>
      <c r="C294" s="62" t="s">
        <v>34</v>
      </c>
      <c r="D294" s="75" t="s">
        <v>47</v>
      </c>
      <c r="E294" s="114">
        <v>69.989999999999995</v>
      </c>
      <c r="F294" s="111">
        <v>0.23</v>
      </c>
      <c r="G294" s="108"/>
      <c r="H294" s="46"/>
      <c r="I294" s="26"/>
      <c r="J294" s="46"/>
      <c r="K294" s="23"/>
      <c r="L294" s="26"/>
      <c r="M294" s="25">
        <f t="shared" ref="M294:M295" si="96">(E294*K294)</f>
        <v>0</v>
      </c>
      <c r="N294" s="50"/>
      <c r="R294" s="70">
        <f t="shared" ref="R294" si="97">E294/(1+F294)</f>
        <v>56.90243902439024</v>
      </c>
    </row>
    <row r="295" spans="1:18" s="7" customFormat="1" ht="18.95" hidden="1" customHeight="1">
      <c r="A295" s="12"/>
      <c r="B295" s="27"/>
      <c r="C295" s="62" t="s">
        <v>42</v>
      </c>
      <c r="D295" s="94" t="s">
        <v>45</v>
      </c>
      <c r="E295" s="114">
        <v>119</v>
      </c>
      <c r="F295" s="111">
        <v>0.23</v>
      </c>
      <c r="G295" s="108"/>
      <c r="H295" s="46"/>
      <c r="I295" s="26"/>
      <c r="J295" s="46"/>
      <c r="K295" s="23"/>
      <c r="L295" s="26"/>
      <c r="M295" s="25">
        <f t="shared" si="96"/>
        <v>0</v>
      </c>
      <c r="N295" s="67"/>
      <c r="R295" s="70">
        <f t="shared" ref="R295" si="98">E295/(1+F295)</f>
        <v>96.747967479674799</v>
      </c>
    </row>
    <row r="296" spans="1:18" s="2" customFormat="1" ht="18.95" hidden="1" customHeight="1">
      <c r="A296" s="11"/>
      <c r="B296" s="27"/>
      <c r="C296" s="62" t="s">
        <v>88</v>
      </c>
      <c r="D296" s="75" t="s">
        <v>47</v>
      </c>
      <c r="E296" s="114">
        <v>17.989999999999998</v>
      </c>
      <c r="F296" s="111">
        <v>0.23</v>
      </c>
      <c r="G296" s="108"/>
      <c r="H296" s="46"/>
      <c r="I296" s="26"/>
      <c r="J296" s="46"/>
      <c r="K296" s="23"/>
      <c r="L296" s="26"/>
      <c r="M296" s="25">
        <f t="shared" ref="M296:M299" si="99">((E296*K296)+(J296*E296*6))</f>
        <v>0</v>
      </c>
      <c r="N296" s="50"/>
      <c r="R296" s="70">
        <f t="shared" ref="R296:R299" si="100">E296/(1+F296)</f>
        <v>14.626016260162601</v>
      </c>
    </row>
    <row r="297" spans="1:18" s="2" customFormat="1" ht="18.95" hidden="1" customHeight="1">
      <c r="A297" s="11"/>
      <c r="B297" s="27"/>
      <c r="C297" s="62" t="s">
        <v>89</v>
      </c>
      <c r="D297" s="75" t="s">
        <v>47</v>
      </c>
      <c r="E297" s="114">
        <v>34.99</v>
      </c>
      <c r="F297" s="111">
        <v>0.23</v>
      </c>
      <c r="G297" s="108"/>
      <c r="H297" s="46"/>
      <c r="I297" s="26"/>
      <c r="J297" s="46"/>
      <c r="K297" s="23"/>
      <c r="L297" s="26"/>
      <c r="M297" s="25">
        <f t="shared" si="99"/>
        <v>0</v>
      </c>
      <c r="N297" s="50"/>
      <c r="R297" s="70">
        <f t="shared" si="100"/>
        <v>28.447154471544717</v>
      </c>
    </row>
    <row r="298" spans="1:18" s="2" customFormat="1" ht="18.95" hidden="1" customHeight="1">
      <c r="A298" s="11"/>
      <c r="B298" s="27"/>
      <c r="C298" s="62" t="s">
        <v>90</v>
      </c>
      <c r="D298" s="75" t="s">
        <v>47</v>
      </c>
      <c r="E298" s="114">
        <v>47.29</v>
      </c>
      <c r="F298" s="111">
        <v>0.23</v>
      </c>
      <c r="G298" s="108"/>
      <c r="H298" s="46"/>
      <c r="I298" s="26"/>
      <c r="J298" s="46"/>
      <c r="K298" s="23"/>
      <c r="L298" s="26"/>
      <c r="M298" s="25">
        <f t="shared" si="99"/>
        <v>0</v>
      </c>
      <c r="N298" s="50"/>
      <c r="R298" s="70">
        <f t="shared" si="100"/>
        <v>38.447154471544714</v>
      </c>
    </row>
    <row r="299" spans="1:18" s="2" customFormat="1" ht="18.95" hidden="1" customHeight="1">
      <c r="A299" s="11"/>
      <c r="B299" s="27"/>
      <c r="C299" s="62" t="s">
        <v>91</v>
      </c>
      <c r="D299" s="75" t="s">
        <v>47</v>
      </c>
      <c r="E299" s="114"/>
      <c r="F299" s="111">
        <v>0.23</v>
      </c>
      <c r="G299" s="107"/>
      <c r="H299" s="17"/>
      <c r="I299" s="13"/>
      <c r="J299" s="23"/>
      <c r="K299" s="23"/>
      <c r="L299" s="26"/>
      <c r="M299" s="25">
        <f t="shared" si="99"/>
        <v>0</v>
      </c>
      <c r="N299" s="50"/>
      <c r="P299" s="63">
        <f>SUM(M278:M299)</f>
        <v>0</v>
      </c>
      <c r="R299" s="70">
        <f t="shared" si="100"/>
        <v>0</v>
      </c>
    </row>
    <row r="300" spans="1:18" s="2" customFormat="1" ht="24.95" customHeight="1">
      <c r="A300" s="11"/>
      <c r="B300" s="6"/>
      <c r="C300" s="150" t="s">
        <v>10</v>
      </c>
      <c r="D300" s="76"/>
      <c r="E300" s="131" t="s">
        <v>50</v>
      </c>
      <c r="F300" s="132"/>
      <c r="G300" s="146"/>
      <c r="H300" s="147"/>
      <c r="I300" s="146"/>
      <c r="J300" s="147"/>
      <c r="K300" s="127" t="s">
        <v>1</v>
      </c>
      <c r="L300" s="30"/>
      <c r="M300" s="29" t="s">
        <v>23</v>
      </c>
      <c r="N300" s="50"/>
      <c r="R300" s="70"/>
    </row>
    <row r="301" spans="1:18" s="2" customFormat="1" ht="24.95" customHeight="1">
      <c r="A301" s="11"/>
      <c r="B301" s="6"/>
      <c r="C301" s="145"/>
      <c r="D301" s="77"/>
      <c r="E301" s="138"/>
      <c r="F301" s="138"/>
      <c r="G301" s="28"/>
      <c r="H301" s="28"/>
      <c r="I301" s="146"/>
      <c r="J301" s="147"/>
      <c r="K301" s="128" t="s">
        <v>338</v>
      </c>
      <c r="L301" s="30"/>
      <c r="M301" s="29" t="s">
        <v>3</v>
      </c>
      <c r="N301" s="50"/>
      <c r="R301" s="70"/>
    </row>
    <row r="302" spans="1:18" s="2" customFormat="1" ht="18.95" customHeight="1">
      <c r="A302" s="11"/>
      <c r="B302" s="27"/>
      <c r="C302" s="62" t="s">
        <v>322</v>
      </c>
      <c r="D302" s="75" t="s">
        <v>47</v>
      </c>
      <c r="E302" s="96">
        <v>9.99</v>
      </c>
      <c r="F302" s="106">
        <v>0.23</v>
      </c>
      <c r="G302" s="108"/>
      <c r="H302" s="46"/>
      <c r="I302" s="26"/>
      <c r="J302" s="46"/>
      <c r="K302" s="23"/>
      <c r="L302" s="26"/>
      <c r="M302" s="25">
        <f t="shared" ref="M302:M351" si="101">((E302*K302)+(J302*E302*6))</f>
        <v>0</v>
      </c>
      <c r="N302" s="50"/>
      <c r="R302" s="70">
        <f>E302/(1+F302)</f>
        <v>8.1219512195121961</v>
      </c>
    </row>
    <row r="303" spans="1:18" s="2" customFormat="1" ht="18.95" customHeight="1">
      <c r="A303" s="11"/>
      <c r="B303" s="27"/>
      <c r="C303" s="62" t="s">
        <v>323</v>
      </c>
      <c r="D303" s="75" t="s">
        <v>47</v>
      </c>
      <c r="E303" s="96">
        <v>16.989999999999998</v>
      </c>
      <c r="F303" s="106">
        <v>0.23</v>
      </c>
      <c r="G303" s="108"/>
      <c r="H303" s="46"/>
      <c r="I303" s="26"/>
      <c r="J303" s="46"/>
      <c r="K303" s="23"/>
      <c r="L303" s="26"/>
      <c r="M303" s="25">
        <f t="shared" ref="M303" si="102">((E303*K303)+(J303*E303*6))</f>
        <v>0</v>
      </c>
      <c r="N303" s="50"/>
      <c r="R303" s="70">
        <f>E303/(1+F303)</f>
        <v>13.8130081300813</v>
      </c>
    </row>
    <row r="304" spans="1:18" s="2" customFormat="1" ht="18.95" customHeight="1">
      <c r="A304" s="11"/>
      <c r="B304" s="27"/>
      <c r="C304" s="62" t="s">
        <v>96</v>
      </c>
      <c r="D304" s="75" t="s">
        <v>47</v>
      </c>
      <c r="E304" s="96">
        <v>23.99</v>
      </c>
      <c r="F304" s="106">
        <v>0.23</v>
      </c>
      <c r="G304" s="108"/>
      <c r="H304" s="46"/>
      <c r="I304" s="26"/>
      <c r="J304" s="46"/>
      <c r="K304" s="23"/>
      <c r="L304" s="26"/>
      <c r="M304" s="25">
        <f t="shared" si="101"/>
        <v>0</v>
      </c>
      <c r="N304" s="50"/>
      <c r="R304" s="70">
        <f>E304/(1+F304)</f>
        <v>19.504065040650406</v>
      </c>
    </row>
    <row r="305" spans="1:19" s="2" customFormat="1" ht="18.95" customHeight="1">
      <c r="A305" s="11"/>
      <c r="B305" s="27"/>
      <c r="C305" s="62" t="s">
        <v>324</v>
      </c>
      <c r="D305" s="75" t="s">
        <v>47</v>
      </c>
      <c r="E305" s="96">
        <v>23.99</v>
      </c>
      <c r="F305" s="106">
        <v>0.23</v>
      </c>
      <c r="G305" s="108"/>
      <c r="H305" s="46"/>
      <c r="I305" s="26"/>
      <c r="J305" s="46"/>
      <c r="K305" s="23"/>
      <c r="L305" s="26"/>
      <c r="M305" s="25">
        <f t="shared" si="101"/>
        <v>0</v>
      </c>
      <c r="N305" s="50"/>
      <c r="R305" s="70">
        <f>E305/(1+F305)</f>
        <v>19.504065040650406</v>
      </c>
    </row>
    <row r="306" spans="1:19" s="2" customFormat="1" ht="18.95" customHeight="1">
      <c r="A306" s="11"/>
      <c r="B306" s="27"/>
      <c r="C306" s="62" t="s">
        <v>325</v>
      </c>
      <c r="D306" s="75" t="s">
        <v>47</v>
      </c>
      <c r="E306" s="96">
        <v>2.99</v>
      </c>
      <c r="F306" s="106">
        <v>0.23</v>
      </c>
      <c r="G306" s="108"/>
      <c r="H306" s="46"/>
      <c r="I306" s="26"/>
      <c r="J306" s="46"/>
      <c r="K306" s="23"/>
      <c r="L306" s="26"/>
      <c r="M306" s="25">
        <f t="shared" ref="M306" si="103">((E306*K306)+(J306*E306*6))</f>
        <v>0</v>
      </c>
      <c r="N306" s="50"/>
      <c r="R306" s="70">
        <f>E306/(1+F306)</f>
        <v>2.4308943089430897</v>
      </c>
    </row>
    <row r="307" spans="1:19" s="2" customFormat="1" ht="18.95" customHeight="1">
      <c r="A307" s="11"/>
      <c r="B307" s="27"/>
      <c r="C307" s="62" t="s">
        <v>97</v>
      </c>
      <c r="D307" s="75" t="s">
        <v>47</v>
      </c>
      <c r="E307" s="96">
        <v>23.99</v>
      </c>
      <c r="F307" s="106">
        <v>0.23</v>
      </c>
      <c r="G307" s="108"/>
      <c r="H307" s="46"/>
      <c r="I307" s="26"/>
      <c r="J307" s="46"/>
      <c r="K307" s="23"/>
      <c r="L307" s="26"/>
      <c r="M307" s="25">
        <f t="shared" si="101"/>
        <v>0</v>
      </c>
      <c r="N307" s="50"/>
      <c r="R307" s="70">
        <f t="shared" ref="R307:R318" si="104">E307/(1+F307)</f>
        <v>19.504065040650406</v>
      </c>
    </row>
    <row r="308" spans="1:19" s="2" customFormat="1" ht="18.95" customHeight="1">
      <c r="A308" s="11"/>
      <c r="B308" s="27"/>
      <c r="C308" s="62" t="s">
        <v>98</v>
      </c>
      <c r="D308" s="94" t="s">
        <v>45</v>
      </c>
      <c r="E308" s="96">
        <v>23.99</v>
      </c>
      <c r="F308" s="106">
        <v>0.23</v>
      </c>
      <c r="G308" s="108"/>
      <c r="H308" s="46"/>
      <c r="I308" s="26"/>
      <c r="J308" s="46"/>
      <c r="K308" s="23"/>
      <c r="L308" s="26"/>
      <c r="M308" s="25">
        <f t="shared" si="101"/>
        <v>0</v>
      </c>
      <c r="N308" s="50"/>
      <c r="R308" s="70">
        <f t="shared" si="104"/>
        <v>19.504065040650406</v>
      </c>
    </row>
    <row r="309" spans="1:19" s="2" customFormat="1" ht="18.95" customHeight="1">
      <c r="A309" s="11"/>
      <c r="B309" s="27"/>
      <c r="C309" s="62" t="s">
        <v>99</v>
      </c>
      <c r="D309" s="94" t="s">
        <v>45</v>
      </c>
      <c r="E309" s="96">
        <v>23.99</v>
      </c>
      <c r="F309" s="106">
        <v>0.23</v>
      </c>
      <c r="G309" s="108"/>
      <c r="H309" s="46"/>
      <c r="I309" s="26"/>
      <c r="J309" s="46"/>
      <c r="K309" s="23"/>
      <c r="L309" s="26"/>
      <c r="M309" s="25">
        <f t="shared" si="101"/>
        <v>0</v>
      </c>
      <c r="N309" s="50"/>
      <c r="R309" s="70">
        <f t="shared" ref="R309:R310" si="105">E309/(1+F309)</f>
        <v>19.504065040650406</v>
      </c>
    </row>
    <row r="310" spans="1:19" s="2" customFormat="1" ht="18.95" customHeight="1">
      <c r="A310" s="11"/>
      <c r="B310" s="27"/>
      <c r="C310" s="62" t="s">
        <v>326</v>
      </c>
      <c r="D310" s="75" t="s">
        <v>47</v>
      </c>
      <c r="E310" s="96">
        <v>26.49</v>
      </c>
      <c r="F310" s="106">
        <v>0.23</v>
      </c>
      <c r="G310" s="108"/>
      <c r="H310" s="46"/>
      <c r="I310" s="26"/>
      <c r="J310" s="46"/>
      <c r="K310" s="23"/>
      <c r="L310" s="26"/>
      <c r="M310" s="25">
        <f t="shared" ref="M310" si="106">((E310*K310)+(J310*E310*6))</f>
        <v>0</v>
      </c>
      <c r="N310" s="50"/>
      <c r="R310" s="70">
        <f t="shared" si="105"/>
        <v>21.536585365853657</v>
      </c>
    </row>
    <row r="311" spans="1:19" s="2" customFormat="1" ht="18.95" customHeight="1">
      <c r="A311" s="11"/>
      <c r="B311" s="27"/>
      <c r="C311" s="62" t="s">
        <v>100</v>
      </c>
      <c r="D311" s="75" t="s">
        <v>47</v>
      </c>
      <c r="E311" s="96">
        <v>30.99</v>
      </c>
      <c r="F311" s="106">
        <v>0.23</v>
      </c>
      <c r="G311" s="108"/>
      <c r="H311" s="46"/>
      <c r="I311" s="26"/>
      <c r="J311" s="46"/>
      <c r="K311" s="23"/>
      <c r="L311" s="26"/>
      <c r="M311" s="25">
        <f t="shared" si="101"/>
        <v>0</v>
      </c>
      <c r="N311" s="50"/>
      <c r="R311" s="70">
        <f t="shared" si="104"/>
        <v>25.195121951219512</v>
      </c>
    </row>
    <row r="312" spans="1:19" s="2" customFormat="1" ht="18.95" customHeight="1">
      <c r="A312" s="11"/>
      <c r="B312" s="27"/>
      <c r="C312" s="62" t="s">
        <v>101</v>
      </c>
      <c r="D312" s="75" t="s">
        <v>47</v>
      </c>
      <c r="E312" s="96">
        <v>44.99</v>
      </c>
      <c r="F312" s="106">
        <v>0.23</v>
      </c>
      <c r="G312" s="108"/>
      <c r="H312" s="46"/>
      <c r="I312" s="26"/>
      <c r="J312" s="46"/>
      <c r="K312" s="23"/>
      <c r="L312" s="26"/>
      <c r="M312" s="25">
        <f t="shared" si="101"/>
        <v>0</v>
      </c>
      <c r="N312" s="50"/>
      <c r="R312" s="70">
        <f t="shared" si="104"/>
        <v>36.577235772357724</v>
      </c>
    </row>
    <row r="313" spans="1:19" s="2" customFormat="1" ht="18.95" customHeight="1">
      <c r="A313" s="11"/>
      <c r="B313" s="27"/>
      <c r="C313" s="62" t="s">
        <v>102</v>
      </c>
      <c r="D313" s="75" t="s">
        <v>47</v>
      </c>
      <c r="E313" s="96">
        <v>17.989999999999998</v>
      </c>
      <c r="F313" s="106">
        <v>0.23</v>
      </c>
      <c r="G313" s="108"/>
      <c r="H313" s="46"/>
      <c r="I313" s="26"/>
      <c r="J313" s="46"/>
      <c r="K313" s="23"/>
      <c r="L313" s="26"/>
      <c r="M313" s="25">
        <f t="shared" si="101"/>
        <v>0</v>
      </c>
      <c r="N313" s="50"/>
      <c r="R313" s="70">
        <f t="shared" si="104"/>
        <v>14.626016260162601</v>
      </c>
    </row>
    <row r="314" spans="1:19" s="2" customFormat="1" ht="18.95" customHeight="1">
      <c r="A314" s="11"/>
      <c r="B314" s="27"/>
      <c r="C314" s="62" t="s">
        <v>107</v>
      </c>
      <c r="D314" s="94" t="s">
        <v>45</v>
      </c>
      <c r="E314" s="96">
        <v>45.99</v>
      </c>
      <c r="F314" s="106">
        <v>0.23</v>
      </c>
      <c r="G314" s="108"/>
      <c r="H314" s="46"/>
      <c r="I314" s="26"/>
      <c r="J314" s="46"/>
      <c r="K314" s="23"/>
      <c r="L314" s="26"/>
      <c r="M314" s="25">
        <f>((E314*K314)+(J314*E314*6))</f>
        <v>0</v>
      </c>
      <c r="N314" s="50"/>
      <c r="R314" s="70">
        <f t="shared" ref="R314" si="107">E314/(1+F314)</f>
        <v>37.390243902439025</v>
      </c>
    </row>
    <row r="315" spans="1:19" s="2" customFormat="1" ht="18.95" customHeight="1">
      <c r="A315" s="11"/>
      <c r="B315" s="27"/>
      <c r="C315" s="62" t="s">
        <v>106</v>
      </c>
      <c r="D315" s="94" t="s">
        <v>45</v>
      </c>
      <c r="E315" s="96">
        <v>39.99</v>
      </c>
      <c r="F315" s="106">
        <v>0.23</v>
      </c>
      <c r="G315" s="108"/>
      <c r="H315" s="46"/>
      <c r="I315" s="26"/>
      <c r="J315" s="46"/>
      <c r="K315" s="23"/>
      <c r="L315" s="26"/>
      <c r="M315" s="25">
        <f>((E315*K315)+(J315*E315*6))</f>
        <v>0</v>
      </c>
      <c r="N315" s="50"/>
      <c r="R315" s="70">
        <f t="shared" ref="R315" si="108">E315/(1+F315)</f>
        <v>32.512195121951223</v>
      </c>
    </row>
    <row r="316" spans="1:19" s="2" customFormat="1" ht="18.95" customHeight="1">
      <c r="A316" s="11"/>
      <c r="B316" s="27"/>
      <c r="C316" s="62" t="s">
        <v>103</v>
      </c>
      <c r="D316" s="75" t="s">
        <v>47</v>
      </c>
      <c r="E316" s="96">
        <v>39.99</v>
      </c>
      <c r="F316" s="106">
        <v>0.23</v>
      </c>
      <c r="G316" s="108"/>
      <c r="H316" s="46"/>
      <c r="I316" s="26"/>
      <c r="J316" s="46"/>
      <c r="K316" s="23"/>
      <c r="L316" s="26"/>
      <c r="M316" s="25">
        <f t="shared" si="101"/>
        <v>0</v>
      </c>
      <c r="N316" s="50"/>
      <c r="R316" s="70">
        <f t="shared" si="104"/>
        <v>32.512195121951223</v>
      </c>
    </row>
    <row r="317" spans="1:19" s="2" customFormat="1" ht="18.95" customHeight="1">
      <c r="A317" s="11"/>
      <c r="B317" s="27"/>
      <c r="C317" s="62" t="s">
        <v>104</v>
      </c>
      <c r="D317" s="94" t="s">
        <v>45</v>
      </c>
      <c r="E317" s="96">
        <v>55</v>
      </c>
      <c r="F317" s="106">
        <v>0.23</v>
      </c>
      <c r="G317" s="108"/>
      <c r="H317" s="46"/>
      <c r="I317" s="26"/>
      <c r="J317" s="46"/>
      <c r="K317" s="23"/>
      <c r="L317" s="26"/>
      <c r="M317" s="25">
        <f t="shared" si="101"/>
        <v>0</v>
      </c>
      <c r="N317" s="50"/>
      <c r="R317" s="70">
        <f t="shared" ref="R317" si="109">E317/(1+F317)</f>
        <v>44.715447154471548</v>
      </c>
    </row>
    <row r="318" spans="1:19" s="2" customFormat="1" ht="18.95" customHeight="1">
      <c r="A318" s="11"/>
      <c r="B318" s="27"/>
      <c r="C318" s="62" t="s">
        <v>105</v>
      </c>
      <c r="D318" s="75" t="s">
        <v>47</v>
      </c>
      <c r="E318" s="96">
        <v>49.99</v>
      </c>
      <c r="F318" s="106">
        <v>0.23</v>
      </c>
      <c r="G318" s="108"/>
      <c r="H318" s="46"/>
      <c r="I318" s="26"/>
      <c r="J318" s="46"/>
      <c r="K318" s="23"/>
      <c r="L318" s="26"/>
      <c r="M318" s="25">
        <f t="shared" si="101"/>
        <v>0</v>
      </c>
      <c r="N318" s="50"/>
      <c r="R318" s="70">
        <f t="shared" si="104"/>
        <v>40.642276422764233</v>
      </c>
    </row>
    <row r="319" spans="1:19" s="2" customFormat="1" ht="18.95" customHeight="1">
      <c r="A319" s="11"/>
      <c r="B319" s="27"/>
      <c r="C319" s="62" t="s">
        <v>108</v>
      </c>
      <c r="D319" s="75" t="s">
        <v>47</v>
      </c>
      <c r="E319" s="96">
        <v>14.59</v>
      </c>
      <c r="F319" s="106">
        <v>0.23</v>
      </c>
      <c r="G319" s="108"/>
      <c r="H319" s="46"/>
      <c r="I319" s="26"/>
      <c r="J319" s="46"/>
      <c r="K319" s="23"/>
      <c r="L319" s="26"/>
      <c r="M319" s="25">
        <f t="shared" si="101"/>
        <v>0</v>
      </c>
      <c r="N319" s="50"/>
      <c r="R319" s="71"/>
      <c r="S319" s="33"/>
    </row>
    <row r="320" spans="1:19" s="2" customFormat="1" ht="18.95" customHeight="1">
      <c r="A320" s="11"/>
      <c r="B320" s="27"/>
      <c r="C320" s="62" t="s">
        <v>188</v>
      </c>
      <c r="D320" s="75" t="s">
        <v>47</v>
      </c>
      <c r="E320" s="96">
        <v>13.99</v>
      </c>
      <c r="F320" s="106">
        <v>0.23</v>
      </c>
      <c r="G320" s="108"/>
      <c r="H320" s="46"/>
      <c r="I320" s="26"/>
      <c r="J320" s="46"/>
      <c r="K320" s="23"/>
      <c r="L320" s="26"/>
      <c r="M320" s="25">
        <f t="shared" si="101"/>
        <v>0</v>
      </c>
      <c r="N320" s="50"/>
      <c r="R320" s="71">
        <f t="shared" ref="R320:R343" si="110">E320/(1+F320)</f>
        <v>11.373983739837399</v>
      </c>
      <c r="S320" s="33" t="s">
        <v>22</v>
      </c>
    </row>
    <row r="321" spans="1:18" s="2" customFormat="1" ht="18.95" customHeight="1">
      <c r="A321" s="11"/>
      <c r="B321" s="27"/>
      <c r="C321" s="62" t="s">
        <v>327</v>
      </c>
      <c r="D321" s="75" t="s">
        <v>47</v>
      </c>
      <c r="E321" s="96">
        <v>6.99</v>
      </c>
      <c r="F321" s="106">
        <v>0.23</v>
      </c>
      <c r="G321" s="108"/>
      <c r="H321" s="46"/>
      <c r="I321" s="26"/>
      <c r="J321" s="46"/>
      <c r="K321" s="23"/>
      <c r="L321" s="26"/>
      <c r="M321" s="25">
        <f t="shared" ref="M321" si="111">((E321*K321)+(J321*E321*6))</f>
        <v>0</v>
      </c>
      <c r="N321" s="50"/>
      <c r="R321" s="70">
        <f t="shared" ref="R321" si="112">E321/(1+F321)</f>
        <v>5.6829268292682933</v>
      </c>
    </row>
    <row r="322" spans="1:18" s="2" customFormat="1" ht="18.95" customHeight="1">
      <c r="A322" s="11"/>
      <c r="B322" s="27"/>
      <c r="C322" s="62" t="s">
        <v>189</v>
      </c>
      <c r="D322" s="75" t="s">
        <v>47</v>
      </c>
      <c r="E322" s="96">
        <v>12.99</v>
      </c>
      <c r="F322" s="106">
        <v>0.23</v>
      </c>
      <c r="G322" s="108"/>
      <c r="H322" s="46"/>
      <c r="I322" s="26"/>
      <c r="J322" s="46"/>
      <c r="K322" s="23"/>
      <c r="L322" s="26"/>
      <c r="M322" s="25">
        <f t="shared" si="101"/>
        <v>0</v>
      </c>
      <c r="N322" s="50"/>
      <c r="R322" s="70">
        <f t="shared" si="110"/>
        <v>10.560975609756097</v>
      </c>
    </row>
    <row r="323" spans="1:18" s="2" customFormat="1" ht="18.95" customHeight="1">
      <c r="A323" s="11"/>
      <c r="B323" s="27"/>
      <c r="C323" s="62" t="s">
        <v>190</v>
      </c>
      <c r="D323" s="75" t="s">
        <v>47</v>
      </c>
      <c r="E323" s="96">
        <v>15.49</v>
      </c>
      <c r="F323" s="106">
        <v>0.23</v>
      </c>
      <c r="G323" s="108"/>
      <c r="H323" s="46"/>
      <c r="I323" s="26"/>
      <c r="J323" s="46"/>
      <c r="K323" s="23"/>
      <c r="L323" s="26"/>
      <c r="M323" s="25">
        <f t="shared" si="101"/>
        <v>0</v>
      </c>
      <c r="N323" s="50"/>
      <c r="R323" s="70">
        <f t="shared" si="110"/>
        <v>12.59349593495935</v>
      </c>
    </row>
    <row r="324" spans="1:18" s="2" customFormat="1" ht="18.95" customHeight="1">
      <c r="A324" s="11"/>
      <c r="B324" s="27"/>
      <c r="C324" s="62" t="s">
        <v>191</v>
      </c>
      <c r="D324" s="75" t="s">
        <v>47</v>
      </c>
      <c r="E324" s="96">
        <v>24.99</v>
      </c>
      <c r="F324" s="106">
        <v>0.23</v>
      </c>
      <c r="G324" s="108"/>
      <c r="H324" s="46"/>
      <c r="I324" s="26"/>
      <c r="J324" s="46"/>
      <c r="K324" s="23"/>
      <c r="L324" s="26"/>
      <c r="M324" s="25">
        <f t="shared" si="101"/>
        <v>0</v>
      </c>
      <c r="N324" s="50"/>
      <c r="R324" s="70">
        <f t="shared" si="110"/>
        <v>20.317073170731707</v>
      </c>
    </row>
    <row r="325" spans="1:18" s="2" customFormat="1" ht="18.95" customHeight="1">
      <c r="A325" s="11"/>
      <c r="B325" s="27"/>
      <c r="C325" s="62" t="s">
        <v>329</v>
      </c>
      <c r="D325" s="75" t="s">
        <v>47</v>
      </c>
      <c r="E325" s="96">
        <v>30</v>
      </c>
      <c r="F325" s="106">
        <v>0.23</v>
      </c>
      <c r="G325" s="108"/>
      <c r="H325" s="46"/>
      <c r="I325" s="26"/>
      <c r="J325" s="46"/>
      <c r="K325" s="23"/>
      <c r="L325" s="26"/>
      <c r="M325" s="25">
        <f t="shared" si="101"/>
        <v>0</v>
      </c>
      <c r="N325" s="50"/>
      <c r="R325" s="70">
        <f t="shared" si="110"/>
        <v>24.390243902439025</v>
      </c>
    </row>
    <row r="326" spans="1:18" s="2" customFormat="1" ht="18.95" customHeight="1">
      <c r="A326" s="11"/>
      <c r="B326" s="27"/>
      <c r="C326" s="62" t="s">
        <v>328</v>
      </c>
      <c r="D326" s="75" t="s">
        <v>47</v>
      </c>
      <c r="E326" s="96">
        <v>30</v>
      </c>
      <c r="F326" s="106">
        <v>0.23</v>
      </c>
      <c r="G326" s="108"/>
      <c r="H326" s="46"/>
      <c r="I326" s="26"/>
      <c r="J326" s="46"/>
      <c r="K326" s="23"/>
      <c r="L326" s="26"/>
      <c r="M326" s="25">
        <f t="shared" ref="M326" si="113">((E326*K326)+(J326*E326*6))</f>
        <v>0</v>
      </c>
      <c r="N326" s="50"/>
      <c r="R326" s="70">
        <f t="shared" ref="R326" si="114">E326/(1+F326)</f>
        <v>24.390243902439025</v>
      </c>
    </row>
    <row r="327" spans="1:18" s="2" customFormat="1" ht="18.95" customHeight="1">
      <c r="A327" s="11"/>
      <c r="B327" s="27"/>
      <c r="C327" s="62" t="s">
        <v>330</v>
      </c>
      <c r="D327" s="75" t="s">
        <v>47</v>
      </c>
      <c r="E327" s="96">
        <v>30</v>
      </c>
      <c r="F327" s="106">
        <v>0.23</v>
      </c>
      <c r="G327" s="108"/>
      <c r="H327" s="46"/>
      <c r="I327" s="26"/>
      <c r="J327" s="46"/>
      <c r="K327" s="23"/>
      <c r="L327" s="26"/>
      <c r="M327" s="25">
        <f t="shared" ref="M327" si="115">((E327*K327)+(J327*E327*6))</f>
        <v>0</v>
      </c>
      <c r="N327" s="50"/>
      <c r="R327" s="70">
        <f t="shared" ref="R327" si="116">E327/(1+F327)</f>
        <v>24.390243902439025</v>
      </c>
    </row>
    <row r="328" spans="1:18" s="2" customFormat="1" ht="18.95" customHeight="1">
      <c r="A328" s="11"/>
      <c r="B328" s="27"/>
      <c r="C328" s="62" t="s">
        <v>192</v>
      </c>
      <c r="D328" s="75" t="s">
        <v>47</v>
      </c>
      <c r="E328" s="96">
        <v>25.99</v>
      </c>
      <c r="F328" s="106">
        <v>0.23</v>
      </c>
      <c r="G328" s="108"/>
      <c r="H328" s="46"/>
      <c r="I328" s="26"/>
      <c r="J328" s="46"/>
      <c r="K328" s="23"/>
      <c r="L328" s="26"/>
      <c r="M328" s="25">
        <f t="shared" si="101"/>
        <v>0</v>
      </c>
      <c r="N328" s="50"/>
      <c r="R328" s="70">
        <f t="shared" si="110"/>
        <v>21.130081300813007</v>
      </c>
    </row>
    <row r="329" spans="1:18" s="7" customFormat="1" ht="18.95" customHeight="1">
      <c r="A329" s="12"/>
      <c r="B329" s="27"/>
      <c r="C329" s="62" t="s">
        <v>196</v>
      </c>
      <c r="D329" s="94" t="s">
        <v>45</v>
      </c>
      <c r="E329" s="96">
        <v>34.25</v>
      </c>
      <c r="F329" s="106">
        <v>0.23</v>
      </c>
      <c r="G329" s="108"/>
      <c r="H329" s="46"/>
      <c r="I329" s="26"/>
      <c r="J329" s="46"/>
      <c r="K329" s="23"/>
      <c r="L329" s="26"/>
      <c r="M329" s="25">
        <f>((E329*K329)+(J329*E329*6))</f>
        <v>0</v>
      </c>
      <c r="N329" s="67"/>
      <c r="R329" s="70">
        <f t="shared" ref="R329" si="117">E329/(1+F329)</f>
        <v>27.845528455284555</v>
      </c>
    </row>
    <row r="330" spans="1:18" s="7" customFormat="1" ht="18.95" customHeight="1">
      <c r="A330" s="12"/>
      <c r="B330" s="27"/>
      <c r="C330" s="62" t="s">
        <v>331</v>
      </c>
      <c r="D330" s="94" t="s">
        <v>45</v>
      </c>
      <c r="E330" s="96">
        <v>124.9</v>
      </c>
      <c r="F330" s="106">
        <v>0.23</v>
      </c>
      <c r="G330" s="108"/>
      <c r="H330" s="46"/>
      <c r="I330" s="26"/>
      <c r="J330" s="46"/>
      <c r="K330" s="23"/>
      <c r="L330" s="26"/>
      <c r="M330" s="25">
        <f>((E330*K330)+(J330*E330*6))</f>
        <v>0</v>
      </c>
      <c r="N330" s="67"/>
      <c r="R330" s="70">
        <f t="shared" ref="R330" si="118">E330/(1+F330)</f>
        <v>101.54471544715447</v>
      </c>
    </row>
    <row r="331" spans="1:18" s="7" customFormat="1" ht="18.95" customHeight="1">
      <c r="A331" s="12"/>
      <c r="B331" s="27"/>
      <c r="C331" s="62" t="s">
        <v>193</v>
      </c>
      <c r="D331" s="75" t="s">
        <v>47</v>
      </c>
      <c r="E331" s="96">
        <v>35.49</v>
      </c>
      <c r="F331" s="106">
        <v>0.23</v>
      </c>
      <c r="G331" s="108"/>
      <c r="H331" s="46"/>
      <c r="I331" s="26"/>
      <c r="J331" s="46"/>
      <c r="K331" s="23"/>
      <c r="L331" s="26"/>
      <c r="M331" s="25">
        <f t="shared" si="101"/>
        <v>0</v>
      </c>
      <c r="N331" s="67"/>
      <c r="R331" s="70">
        <f t="shared" si="110"/>
        <v>28.853658536585368</v>
      </c>
    </row>
    <row r="332" spans="1:18" s="7" customFormat="1" ht="18.95" hidden="1" customHeight="1">
      <c r="A332" s="12"/>
      <c r="B332" s="27"/>
      <c r="C332" s="62" t="s">
        <v>194</v>
      </c>
      <c r="D332" s="75" t="s">
        <v>47</v>
      </c>
      <c r="E332" s="96">
        <v>22.99</v>
      </c>
      <c r="F332" s="106">
        <v>0.23</v>
      </c>
      <c r="G332" s="108"/>
      <c r="H332" s="46"/>
      <c r="I332" s="26"/>
      <c r="J332" s="46"/>
      <c r="K332" s="23"/>
      <c r="L332" s="26"/>
      <c r="M332" s="25">
        <f t="shared" si="101"/>
        <v>0</v>
      </c>
      <c r="N332" s="67"/>
      <c r="R332" s="70">
        <f t="shared" si="110"/>
        <v>18.691056910569106</v>
      </c>
    </row>
    <row r="333" spans="1:18" s="7" customFormat="1" ht="18.95" hidden="1" customHeight="1">
      <c r="A333" s="12"/>
      <c r="B333" s="27"/>
      <c r="C333" s="62" t="s">
        <v>195</v>
      </c>
      <c r="D333" s="75" t="s">
        <v>47</v>
      </c>
      <c r="E333" s="96">
        <v>22.99</v>
      </c>
      <c r="F333" s="106">
        <v>0.23</v>
      </c>
      <c r="G333" s="108"/>
      <c r="H333" s="46"/>
      <c r="I333" s="26"/>
      <c r="J333" s="46"/>
      <c r="K333" s="23"/>
      <c r="L333" s="26"/>
      <c r="M333" s="25">
        <f t="shared" si="101"/>
        <v>0</v>
      </c>
      <c r="N333" s="67"/>
      <c r="R333" s="70">
        <f t="shared" si="110"/>
        <v>18.691056910569106</v>
      </c>
    </row>
    <row r="334" spans="1:18" s="7" customFormat="1" ht="18.95" hidden="1" customHeight="1">
      <c r="A334" s="12"/>
      <c r="B334" s="27"/>
      <c r="C334" s="62" t="s">
        <v>209</v>
      </c>
      <c r="D334" s="94" t="s">
        <v>45</v>
      </c>
      <c r="E334" s="96">
        <v>36</v>
      </c>
      <c r="F334" s="106">
        <v>0.23</v>
      </c>
      <c r="G334" s="108"/>
      <c r="H334" s="46"/>
      <c r="I334" s="26"/>
      <c r="J334" s="46"/>
      <c r="K334" s="23"/>
      <c r="L334" s="26"/>
      <c r="M334" s="25">
        <f t="shared" si="101"/>
        <v>0</v>
      </c>
      <c r="N334" s="67"/>
      <c r="R334" s="70">
        <f t="shared" ref="R334" si="119">E334/(1+F334)</f>
        <v>29.26829268292683</v>
      </c>
    </row>
    <row r="335" spans="1:18" s="33" customFormat="1" ht="18.95" customHeight="1">
      <c r="A335" s="32"/>
      <c r="B335" s="43"/>
      <c r="C335" s="62" t="s">
        <v>332</v>
      </c>
      <c r="D335" s="75"/>
      <c r="E335" s="104">
        <v>46</v>
      </c>
      <c r="F335" s="106">
        <v>0.23</v>
      </c>
      <c r="G335" s="108"/>
      <c r="H335" s="46"/>
      <c r="I335" s="26"/>
      <c r="J335" s="46"/>
      <c r="K335" s="23"/>
      <c r="L335" s="26"/>
      <c r="M335" s="25">
        <f>(E335*K335)</f>
        <v>0</v>
      </c>
      <c r="N335" s="103"/>
      <c r="R335" s="72"/>
    </row>
    <row r="336" spans="1:18" s="2" customFormat="1" ht="18.95" customHeight="1">
      <c r="A336" s="11"/>
      <c r="B336" s="27"/>
      <c r="C336" s="62" t="s">
        <v>197</v>
      </c>
      <c r="D336" s="94" t="s">
        <v>45</v>
      </c>
      <c r="E336" s="96">
        <v>27.9</v>
      </c>
      <c r="F336" s="106">
        <v>0.23</v>
      </c>
      <c r="G336" s="108"/>
      <c r="H336" s="46"/>
      <c r="I336" s="26"/>
      <c r="J336" s="46"/>
      <c r="K336" s="23"/>
      <c r="L336" s="26"/>
      <c r="M336" s="25">
        <f>((E336*K336)+(J336*E336*6))</f>
        <v>0</v>
      </c>
      <c r="N336" s="50"/>
      <c r="R336" s="70">
        <f t="shared" ref="R336:R337" si="120">E336/(1+F336)</f>
        <v>22.682926829268293</v>
      </c>
    </row>
    <row r="337" spans="1:18" s="2" customFormat="1" ht="18.95" customHeight="1">
      <c r="A337" s="11"/>
      <c r="B337" s="27"/>
      <c r="C337" s="62" t="s">
        <v>198</v>
      </c>
      <c r="D337" s="94" t="s">
        <v>45</v>
      </c>
      <c r="E337" s="96">
        <v>29.9</v>
      </c>
      <c r="F337" s="106">
        <v>0.23</v>
      </c>
      <c r="G337" s="108"/>
      <c r="H337" s="46"/>
      <c r="I337" s="26"/>
      <c r="J337" s="46"/>
      <c r="K337" s="23"/>
      <c r="L337" s="26"/>
      <c r="M337" s="25">
        <f>((E337*K337)+(J337*E337*6))</f>
        <v>0</v>
      </c>
      <c r="N337" s="50"/>
      <c r="R337" s="70">
        <f t="shared" si="120"/>
        <v>24.308943089430894</v>
      </c>
    </row>
    <row r="338" spans="1:18" s="2" customFormat="1" ht="18.95" customHeight="1">
      <c r="A338" s="11"/>
      <c r="B338" s="27"/>
      <c r="C338" s="62" t="s">
        <v>199</v>
      </c>
      <c r="D338" s="94" t="s">
        <v>45</v>
      </c>
      <c r="E338" s="96">
        <v>145</v>
      </c>
      <c r="F338" s="106">
        <v>0.23</v>
      </c>
      <c r="G338" s="108"/>
      <c r="H338" s="46"/>
      <c r="I338" s="26"/>
      <c r="J338" s="46"/>
      <c r="K338" s="23"/>
      <c r="L338" s="26"/>
      <c r="M338" s="25">
        <f>((E338*K338)+(J338*E338*6))</f>
        <v>0</v>
      </c>
      <c r="N338" s="50"/>
      <c r="R338" s="70">
        <f t="shared" ref="R338" si="121">E338/(1+F338)</f>
        <v>117.88617886178862</v>
      </c>
    </row>
    <row r="339" spans="1:18" s="2" customFormat="1" ht="18.95" customHeight="1">
      <c r="A339" s="11"/>
      <c r="B339" s="27"/>
      <c r="C339" s="62" t="s">
        <v>200</v>
      </c>
      <c r="D339" s="94" t="s">
        <v>45</v>
      </c>
      <c r="E339" s="96">
        <v>259</v>
      </c>
      <c r="F339" s="106">
        <v>0.23</v>
      </c>
      <c r="G339" s="108"/>
      <c r="H339" s="46"/>
      <c r="I339" s="26"/>
      <c r="J339" s="46"/>
      <c r="K339" s="23"/>
      <c r="L339" s="26"/>
      <c r="M339" s="25">
        <f>((E339*K339)+(J339*E339*6))</f>
        <v>0</v>
      </c>
      <c r="N339" s="50"/>
      <c r="R339" s="70">
        <f t="shared" ref="R339" si="122">E339/(1+F339)</f>
        <v>210.5691056910569</v>
      </c>
    </row>
    <row r="340" spans="1:18" s="2" customFormat="1" ht="18.95" customHeight="1">
      <c r="A340" s="11"/>
      <c r="B340" s="27"/>
      <c r="C340" s="62" t="s">
        <v>202</v>
      </c>
      <c r="D340" s="75" t="s">
        <v>47</v>
      </c>
      <c r="E340" s="96">
        <v>49.99</v>
      </c>
      <c r="F340" s="106">
        <v>0.23</v>
      </c>
      <c r="G340" s="108"/>
      <c r="H340" s="46"/>
      <c r="I340" s="26"/>
      <c r="J340" s="46"/>
      <c r="K340" s="23"/>
      <c r="L340" s="26"/>
      <c r="M340" s="25">
        <f>((E340*K340)+(J340*E340*6))</f>
        <v>0</v>
      </c>
      <c r="N340" s="50"/>
      <c r="P340" s="63">
        <f>SUM(M302:M343)</f>
        <v>0</v>
      </c>
      <c r="R340" s="70">
        <f>E340/(1+F340)</f>
        <v>40.642276422764233</v>
      </c>
    </row>
    <row r="341" spans="1:18" s="7" customFormat="1" ht="18.95" customHeight="1">
      <c r="A341" s="12"/>
      <c r="B341" s="27"/>
      <c r="C341" s="62" t="s">
        <v>333</v>
      </c>
      <c r="D341" s="75" t="s">
        <v>47</v>
      </c>
      <c r="E341" s="96">
        <v>40.58</v>
      </c>
      <c r="F341" s="106">
        <v>0.23</v>
      </c>
      <c r="G341" s="108"/>
      <c r="H341" s="46"/>
      <c r="I341" s="26"/>
      <c r="J341" s="46"/>
      <c r="K341" s="23"/>
      <c r="L341" s="26"/>
      <c r="M341" s="25">
        <f t="shared" si="101"/>
        <v>0</v>
      </c>
      <c r="N341" s="67"/>
      <c r="R341" s="70">
        <f t="shared" si="110"/>
        <v>32.991869918699187</v>
      </c>
    </row>
    <row r="342" spans="1:18" s="7" customFormat="1" ht="18.95" customHeight="1">
      <c r="A342" s="12"/>
      <c r="B342" s="27"/>
      <c r="C342" s="62" t="s">
        <v>210</v>
      </c>
      <c r="D342" s="75" t="s">
        <v>47</v>
      </c>
      <c r="E342" s="96">
        <v>27.99</v>
      </c>
      <c r="F342" s="106">
        <v>0.23</v>
      </c>
      <c r="G342" s="108"/>
      <c r="H342" s="46"/>
      <c r="I342" s="26"/>
      <c r="J342" s="46"/>
      <c r="K342" s="23"/>
      <c r="L342" s="26"/>
      <c r="M342" s="25">
        <f t="shared" si="101"/>
        <v>0</v>
      </c>
      <c r="N342" s="67"/>
      <c r="R342" s="70">
        <f t="shared" ref="R342" si="123">E342/(1+F342)</f>
        <v>22.756097560975608</v>
      </c>
    </row>
    <row r="343" spans="1:18" s="2" customFormat="1" ht="18.95" customHeight="1">
      <c r="A343" s="11"/>
      <c r="B343" s="27"/>
      <c r="C343" s="62" t="s">
        <v>201</v>
      </c>
      <c r="D343" s="75" t="s">
        <v>47</v>
      </c>
      <c r="E343" s="96">
        <v>16.29</v>
      </c>
      <c r="F343" s="106">
        <v>0.23</v>
      </c>
      <c r="G343" s="108"/>
      <c r="H343" s="46"/>
      <c r="I343" s="26"/>
      <c r="J343" s="46"/>
      <c r="K343" s="23"/>
      <c r="L343" s="26"/>
      <c r="M343" s="25">
        <f t="shared" si="101"/>
        <v>0</v>
      </c>
      <c r="N343" s="50"/>
      <c r="R343" s="70">
        <f t="shared" si="110"/>
        <v>13.24390243902439</v>
      </c>
    </row>
    <row r="344" spans="1:18" s="2" customFormat="1" ht="18.95" customHeight="1">
      <c r="A344" s="11"/>
      <c r="B344" s="27"/>
      <c r="C344" s="62" t="s">
        <v>94</v>
      </c>
      <c r="D344" s="75" t="s">
        <v>47</v>
      </c>
      <c r="E344" s="96">
        <v>13.49</v>
      </c>
      <c r="F344" s="106">
        <v>0.23</v>
      </c>
      <c r="G344" s="108"/>
      <c r="H344" s="46"/>
      <c r="I344" s="26"/>
      <c r="J344" s="46"/>
      <c r="K344" s="23"/>
      <c r="L344" s="26"/>
      <c r="M344" s="25">
        <f>((E344*K344)+(J344*E344*6))</f>
        <v>0</v>
      </c>
      <c r="N344" s="50"/>
      <c r="R344" s="70">
        <f>E344/(1+F344)</f>
        <v>10.967479674796749</v>
      </c>
    </row>
    <row r="345" spans="1:18" s="2" customFormat="1" ht="18.95" customHeight="1">
      <c r="A345" s="11"/>
      <c r="B345" s="27"/>
      <c r="C345" s="62" t="s">
        <v>95</v>
      </c>
      <c r="D345" s="75" t="s">
        <v>47</v>
      </c>
      <c r="E345" s="96">
        <v>15.69</v>
      </c>
      <c r="F345" s="106">
        <v>0.23</v>
      </c>
      <c r="G345" s="108"/>
      <c r="H345" s="46"/>
      <c r="I345" s="26"/>
      <c r="J345" s="46"/>
      <c r="K345" s="23"/>
      <c r="L345" s="26"/>
      <c r="M345" s="25">
        <f>((E345*K345)+(J345*E345*6))</f>
        <v>0</v>
      </c>
      <c r="N345" s="50"/>
      <c r="R345" s="70">
        <f>E345/(1+F345)</f>
        <v>12.75609756097561</v>
      </c>
    </row>
    <row r="346" spans="1:18" s="33" customFormat="1" ht="18.95" hidden="1" customHeight="1">
      <c r="A346" s="32"/>
      <c r="B346" s="43"/>
      <c r="C346" s="62" t="s">
        <v>51</v>
      </c>
      <c r="D346" s="75" t="s">
        <v>47</v>
      </c>
      <c r="E346" s="104">
        <v>12.99</v>
      </c>
      <c r="F346" s="106">
        <v>0.23</v>
      </c>
      <c r="G346" s="108"/>
      <c r="H346" s="46"/>
      <c r="I346" s="26"/>
      <c r="J346" s="46"/>
      <c r="K346" s="23">
        <v>1</v>
      </c>
      <c r="L346" s="26"/>
      <c r="M346" s="25">
        <f t="shared" si="101"/>
        <v>12.99</v>
      </c>
      <c r="N346" s="103"/>
      <c r="R346" s="72"/>
    </row>
    <row r="347" spans="1:18" s="33" customFormat="1" ht="18.95" hidden="1" customHeight="1">
      <c r="A347" s="32"/>
      <c r="B347" s="43"/>
      <c r="C347" s="99" t="s">
        <v>53</v>
      </c>
      <c r="D347" s="94" t="s">
        <v>47</v>
      </c>
      <c r="E347" s="105">
        <v>24.99</v>
      </c>
      <c r="F347" s="106">
        <v>0.23</v>
      </c>
      <c r="G347" s="108"/>
      <c r="H347" s="46"/>
      <c r="I347" s="26"/>
      <c r="J347" s="46"/>
      <c r="K347" s="23">
        <v>1</v>
      </c>
      <c r="L347" s="26"/>
      <c r="M347" s="25">
        <f t="shared" si="101"/>
        <v>24.99</v>
      </c>
      <c r="N347" s="88"/>
      <c r="R347" s="72"/>
    </row>
    <row r="348" spans="1:18" s="33" customFormat="1" ht="18.95" hidden="1" customHeight="1">
      <c r="A348" s="32"/>
      <c r="B348" s="43"/>
      <c r="C348" s="99" t="s">
        <v>52</v>
      </c>
      <c r="D348" s="94"/>
      <c r="E348" s="105">
        <v>25.99</v>
      </c>
      <c r="F348" s="106">
        <v>0.23</v>
      </c>
      <c r="G348" s="108"/>
      <c r="H348" s="46"/>
      <c r="I348" s="26"/>
      <c r="J348" s="46"/>
      <c r="K348" s="23">
        <v>1</v>
      </c>
      <c r="L348" s="26"/>
      <c r="M348" s="25">
        <f t="shared" si="101"/>
        <v>25.99</v>
      </c>
      <c r="N348" s="88"/>
      <c r="R348" s="72"/>
    </row>
    <row r="349" spans="1:18" s="33" customFormat="1" ht="18.95" hidden="1" customHeight="1">
      <c r="A349" s="32"/>
      <c r="B349" s="43"/>
      <c r="C349" s="62" t="s">
        <v>54</v>
      </c>
      <c r="D349" s="75"/>
      <c r="E349" s="104">
        <v>35.49</v>
      </c>
      <c r="F349" s="106">
        <v>0.23</v>
      </c>
      <c r="G349" s="108"/>
      <c r="H349" s="46"/>
      <c r="I349" s="26"/>
      <c r="J349" s="46"/>
      <c r="K349" s="23">
        <v>1</v>
      </c>
      <c r="L349" s="26"/>
      <c r="M349" s="25">
        <f t="shared" si="101"/>
        <v>35.49</v>
      </c>
      <c r="N349" s="103"/>
      <c r="R349" s="72"/>
    </row>
    <row r="350" spans="1:18" s="33" customFormat="1" ht="18.95" hidden="1" customHeight="1">
      <c r="A350" s="32"/>
      <c r="B350" s="43"/>
      <c r="C350" s="99" t="s">
        <v>57</v>
      </c>
      <c r="D350" s="94"/>
      <c r="E350" s="105">
        <v>27.9</v>
      </c>
      <c r="F350" s="106">
        <v>0.23</v>
      </c>
      <c r="G350" s="108"/>
      <c r="H350" s="46"/>
      <c r="I350" s="26"/>
      <c r="J350" s="46"/>
      <c r="K350" s="23">
        <v>1</v>
      </c>
      <c r="L350" s="26"/>
      <c r="M350" s="25">
        <f t="shared" si="101"/>
        <v>27.9</v>
      </c>
      <c r="N350" s="88"/>
      <c r="R350" s="72"/>
    </row>
    <row r="351" spans="1:18" s="33" customFormat="1" ht="18.95" hidden="1" customHeight="1">
      <c r="A351" s="32"/>
      <c r="B351" s="43"/>
      <c r="C351" s="73" t="s">
        <v>206</v>
      </c>
      <c r="D351" s="75" t="s">
        <v>45</v>
      </c>
      <c r="E351" s="114">
        <v>14.99</v>
      </c>
      <c r="F351" s="111">
        <v>0.13</v>
      </c>
      <c r="G351" s="108"/>
      <c r="H351" s="46"/>
      <c r="I351" s="26"/>
      <c r="J351" s="46"/>
      <c r="K351" s="23">
        <v>1</v>
      </c>
      <c r="L351" s="26"/>
      <c r="M351" s="25">
        <f t="shared" si="101"/>
        <v>14.99</v>
      </c>
      <c r="N351" s="50"/>
      <c r="R351" s="72">
        <f t="shared" ref="R351" si="124">E351/(1+F351)</f>
        <v>13.265486725663719</v>
      </c>
    </row>
    <row r="352" spans="1:18" s="2" customFormat="1" ht="4.5" customHeight="1">
      <c r="A352" s="11"/>
      <c r="B352" s="37"/>
      <c r="C352" s="47"/>
      <c r="D352" s="47"/>
      <c r="E352" s="48"/>
      <c r="F352" s="48"/>
      <c r="G352" s="48"/>
      <c r="H352" s="48"/>
      <c r="I352" s="48"/>
      <c r="J352" s="48"/>
      <c r="K352" s="48"/>
      <c r="L352" s="48"/>
      <c r="M352" s="48"/>
      <c r="N352" s="49"/>
    </row>
    <row r="353" spans="1:13" s="2" customFormat="1">
      <c r="A353" s="11"/>
      <c r="C353" s="13"/>
      <c r="D353" s="13"/>
      <c r="E353" s="19"/>
      <c r="F353" s="19"/>
      <c r="G353" s="18"/>
      <c r="H353" s="13"/>
      <c r="I353" s="13"/>
      <c r="J353" s="18"/>
      <c r="K353" s="13"/>
      <c r="L353" s="13"/>
      <c r="M353" s="13"/>
    </row>
    <row r="354" spans="1:13" s="7" customFormat="1" ht="21.75" customHeight="1">
      <c r="A354" s="12"/>
      <c r="C354" s="64"/>
      <c r="D354" s="64"/>
      <c r="E354" s="13"/>
      <c r="F354" s="20"/>
      <c r="G354" s="18"/>
      <c r="H354" s="13"/>
      <c r="I354" s="51" t="s">
        <v>4</v>
      </c>
      <c r="J354" s="52"/>
      <c r="K354" s="52"/>
      <c r="L354" s="53"/>
      <c r="M354" s="54">
        <f>SUM(M21:M345)</f>
        <v>0</v>
      </c>
    </row>
    <row r="355" spans="1:13" s="7" customFormat="1" ht="21.75" customHeight="1">
      <c r="A355" s="12"/>
      <c r="C355" s="64"/>
      <c r="D355" s="64"/>
      <c r="E355" s="13"/>
      <c r="F355" s="20"/>
      <c r="G355" s="18"/>
      <c r="H355" s="13"/>
      <c r="I355" s="51"/>
      <c r="J355" s="52"/>
      <c r="K355" s="52"/>
      <c r="L355" s="53"/>
      <c r="M355" s="78"/>
    </row>
    <row r="356" spans="1:13" s="9" customFormat="1" ht="20.25" customHeight="1">
      <c r="A356" s="10"/>
      <c r="C356" s="65"/>
      <c r="D356" s="65"/>
      <c r="E356" s="65"/>
      <c r="F356" s="65"/>
      <c r="G356" s="21"/>
      <c r="H356" s="21"/>
      <c r="I356" s="22"/>
      <c r="J356" s="22"/>
      <c r="K356" s="22"/>
      <c r="L356" s="22"/>
      <c r="M356" s="22"/>
    </row>
    <row r="357" spans="1:13" s="2" customFormat="1">
      <c r="A357" s="11"/>
      <c r="C357" s="141" t="s">
        <v>24</v>
      </c>
      <c r="D357" s="142"/>
      <c r="E357" s="142"/>
      <c r="F357" s="142"/>
      <c r="G357" s="142"/>
      <c r="H357" s="142"/>
      <c r="I357" s="142"/>
      <c r="J357" s="142"/>
      <c r="K357" s="142"/>
      <c r="L357" s="142"/>
      <c r="M357" s="142"/>
    </row>
    <row r="358" spans="1:13" s="2" customFormat="1">
      <c r="A358" s="11"/>
      <c r="C358" s="142"/>
      <c r="D358" s="142"/>
      <c r="E358" s="142"/>
      <c r="F358" s="142"/>
      <c r="G358" s="142"/>
      <c r="H358" s="142"/>
      <c r="I358" s="142"/>
      <c r="J358" s="142"/>
      <c r="K358" s="142"/>
      <c r="L358" s="142"/>
      <c r="M358" s="142"/>
    </row>
    <row r="359" spans="1:13" s="2" customFormat="1">
      <c r="A359" s="11"/>
      <c r="C359" s="142"/>
      <c r="D359" s="142"/>
      <c r="E359" s="142"/>
      <c r="F359" s="142"/>
      <c r="G359" s="142"/>
      <c r="H359" s="142"/>
      <c r="I359" s="142"/>
      <c r="J359" s="142"/>
      <c r="K359" s="142"/>
      <c r="L359" s="142"/>
      <c r="M359" s="142"/>
    </row>
    <row r="360" spans="1:13" s="2" customFormat="1">
      <c r="A360" s="11"/>
      <c r="C360" s="142"/>
      <c r="D360" s="142"/>
      <c r="E360" s="142"/>
      <c r="F360" s="142"/>
      <c r="G360" s="142"/>
      <c r="H360" s="142"/>
      <c r="I360" s="142"/>
      <c r="J360" s="142"/>
      <c r="K360" s="142"/>
      <c r="L360" s="142"/>
      <c r="M360" s="142"/>
    </row>
    <row r="361" spans="1:13" s="2" customFormat="1">
      <c r="A361" s="11"/>
      <c r="C361" s="142"/>
      <c r="D361" s="142"/>
      <c r="E361" s="142"/>
      <c r="F361" s="142"/>
      <c r="G361" s="142"/>
      <c r="H361" s="142"/>
      <c r="I361" s="142"/>
      <c r="J361" s="142"/>
      <c r="K361" s="142"/>
      <c r="L361" s="142"/>
      <c r="M361" s="142"/>
    </row>
    <row r="362" spans="1:13" s="2" customFormat="1">
      <c r="A362" s="11"/>
      <c r="C362" s="142"/>
      <c r="D362" s="142"/>
      <c r="E362" s="142"/>
      <c r="F362" s="142"/>
      <c r="G362" s="142"/>
      <c r="H362" s="142"/>
      <c r="I362" s="142"/>
      <c r="J362" s="142"/>
      <c r="K362" s="142"/>
      <c r="L362" s="142"/>
      <c r="M362" s="142"/>
    </row>
    <row r="363" spans="1:13" s="2" customFormat="1">
      <c r="A363" s="11"/>
      <c r="C363" s="142"/>
      <c r="D363" s="142"/>
      <c r="E363" s="142"/>
      <c r="F363" s="142"/>
      <c r="G363" s="142"/>
      <c r="H363" s="142"/>
      <c r="I363" s="142"/>
      <c r="J363" s="142"/>
      <c r="K363" s="142"/>
      <c r="L363" s="142"/>
      <c r="M363" s="142"/>
    </row>
    <row r="364" spans="1:13" s="2" customFormat="1">
      <c r="A364" s="11"/>
      <c r="E364" s="8"/>
      <c r="F364" s="8"/>
    </row>
    <row r="365" spans="1:13" s="2" customFormat="1">
      <c r="A365" s="11"/>
      <c r="E365" s="8"/>
      <c r="F365" s="8"/>
    </row>
    <row r="366" spans="1:13" s="2" customFormat="1">
      <c r="A366" s="11"/>
      <c r="E366" s="8"/>
      <c r="F366" s="8"/>
    </row>
    <row r="367" spans="1:13" s="2" customFormat="1">
      <c r="A367" s="11"/>
      <c r="E367" s="8"/>
      <c r="F367" s="8"/>
    </row>
    <row r="368" spans="1:13" s="2" customFormat="1">
      <c r="A368" s="11"/>
      <c r="E368" s="8"/>
      <c r="F368" s="8"/>
    </row>
    <row r="369" spans="1:6" s="2" customFormat="1">
      <c r="A369" s="11"/>
      <c r="E369" s="8"/>
      <c r="F369" s="8"/>
    </row>
    <row r="370" spans="1:6" s="2" customFormat="1">
      <c r="A370" s="11"/>
      <c r="E370" s="8"/>
      <c r="F370" s="8"/>
    </row>
    <row r="371" spans="1:6" s="2" customFormat="1">
      <c r="A371" s="11"/>
      <c r="E371" s="8"/>
      <c r="F371" s="8"/>
    </row>
    <row r="372" spans="1:6" s="2" customFormat="1">
      <c r="A372" s="11"/>
      <c r="E372" s="8"/>
      <c r="F372" s="8"/>
    </row>
    <row r="373" spans="1:6" s="2" customFormat="1">
      <c r="A373" s="11"/>
      <c r="E373" s="8"/>
      <c r="F373" s="8"/>
    </row>
    <row r="374" spans="1:6" s="2" customFormat="1">
      <c r="A374" s="11"/>
      <c r="E374" s="8"/>
      <c r="F374" s="8"/>
    </row>
    <row r="375" spans="1:6" s="2" customFormat="1">
      <c r="A375" s="11"/>
      <c r="E375" s="8"/>
      <c r="F375" s="8"/>
    </row>
    <row r="376" spans="1:6" s="2" customFormat="1">
      <c r="A376" s="11"/>
      <c r="E376" s="8"/>
      <c r="F376" s="8"/>
    </row>
  </sheetData>
  <sheetProtection algorithmName="SHA-512" hashValue="8KCfwVt/HbiiJEQp1mxn5Qz0qrO9VaP+w52204+2ddP7fkaaNHm7r+BDN64pkf+V6Gh/wkd/UXqeLNJkw57gNQ==" saltValue="kuY2Fr4QmEbKRXHH/+Y7vQ==" spinCount="100000" sheet="1" selectLockedCells="1"/>
  <mergeCells count="43">
    <mergeCell ref="E215:E216"/>
    <mergeCell ref="E233:E234"/>
    <mergeCell ref="I233:J233"/>
    <mergeCell ref="I234:J234"/>
    <mergeCell ref="I300:J300"/>
    <mergeCell ref="I301:J301"/>
    <mergeCell ref="G277:H277"/>
    <mergeCell ref="I277:J277"/>
    <mergeCell ref="I278:J278"/>
    <mergeCell ref="B8:E8"/>
    <mergeCell ref="C300:C301"/>
    <mergeCell ref="E300:F301"/>
    <mergeCell ref="G300:H300"/>
    <mergeCell ref="E91:E92"/>
    <mergeCell ref="F91:F92"/>
    <mergeCell ref="C215:C216"/>
    <mergeCell ref="G215:H215"/>
    <mergeCell ref="E277:E278"/>
    <mergeCell ref="C233:C234"/>
    <mergeCell ref="G233:H233"/>
    <mergeCell ref="I19:J20"/>
    <mergeCell ref="C357:M363"/>
    <mergeCell ref="C3:M4"/>
    <mergeCell ref="C277:C278"/>
    <mergeCell ref="G91:H91"/>
    <mergeCell ref="B14:E14"/>
    <mergeCell ref="C91:C92"/>
    <mergeCell ref="C5:M5"/>
    <mergeCell ref="C6:M6"/>
    <mergeCell ref="G14:J14"/>
    <mergeCell ref="I12:M12"/>
    <mergeCell ref="B10:E10"/>
    <mergeCell ref="B12:E12"/>
    <mergeCell ref="B16:M16"/>
    <mergeCell ref="G10:M10"/>
    <mergeCell ref="G8:M8"/>
    <mergeCell ref="K14:L14"/>
    <mergeCell ref="G73:H74"/>
    <mergeCell ref="E73:F74"/>
    <mergeCell ref="C73:C74"/>
    <mergeCell ref="C19:C20"/>
    <mergeCell ref="E19:F20"/>
    <mergeCell ref="G19:H20"/>
  </mergeCells>
  <phoneticPr fontId="1" type="noConversion"/>
  <printOptions horizontalCentered="1" verticalCentered="1"/>
  <pageMargins left="0" right="0" top="0" bottom="0.15748031496062992" header="0" footer="0"/>
  <pageSetup paperSize="8" scale="41" fitToHeight="2" orientation="landscape" r:id="rId1"/>
  <headerFooter alignWithMargins="0">
    <oddFooter>&amp;R&amp;8Page &amp;P of &amp;N</oddFooter>
  </headerFooter>
  <ignoredErrors>
    <ignoredError sqref="M195 M125 M163 M129 M200 M123 M166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877BF8EE855A4CA4AEA9F5F7410153" ma:contentTypeVersion="7" ma:contentTypeDescription="Criar um novo documento." ma:contentTypeScope="" ma:versionID="83de6b19640b3e8e8a84bd73c8c93c76">
  <xsd:schema xmlns:xsd="http://www.w3.org/2001/XMLSchema" xmlns:xs="http://www.w3.org/2001/XMLSchema" xmlns:p="http://schemas.microsoft.com/office/2006/metadata/properties" xmlns:ns1="http://schemas.microsoft.com/sharepoint/v3" xmlns:ns3="a4d42720-2bfb-4ed2-97e8-f177ebb2b3fb" xmlns:ns4="843e585d-416a-48f5-8738-172c7569609b" targetNamespace="http://schemas.microsoft.com/office/2006/metadata/properties" ma:root="true" ma:fieldsID="8be3bc4b753b8e324f1c670970d9f3d1" ns1:_="" ns3:_="" ns4:_="">
    <xsd:import namespace="http://schemas.microsoft.com/sharepoint/v3"/>
    <xsd:import namespace="a4d42720-2bfb-4ed2-97e8-f177ebb2b3fb"/>
    <xsd:import namespace="843e585d-416a-48f5-8738-172c7569609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ção de IU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42720-2bfb-4ed2-97e8-f177ebb2b3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Sugestão de Partilha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e585d-416a-48f5-8738-172c75696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42FE3A-8B82-4C17-8A15-0B9F4E4974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d42720-2bfb-4ed2-97e8-f177ebb2b3fb"/>
    <ds:schemaRef ds:uri="843e585d-416a-48f5-8738-172c756960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A7D720-53FA-40B0-B2D7-B2473A4D1CAB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a4d42720-2bfb-4ed2-97e8-f177ebb2b3fb"/>
    <ds:schemaRef ds:uri="http://schemas.microsoft.com/sharepoint/v3"/>
    <ds:schemaRef ds:uri="http://purl.org/dc/terms/"/>
    <ds:schemaRef ds:uri="843e585d-416a-48f5-8738-172c7569609b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D763305-A659-4C57-A0FF-5DD09FF760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Tabela de Preços_2022</vt:lpstr>
      <vt:lpstr>'Tabela de Preços_2022'!Print_Area</vt:lpstr>
    </vt:vector>
  </TitlesOfParts>
  <Company>Sogrape Vinhos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pinhalb</dc:creator>
  <cp:lastModifiedBy>Manuel Avides</cp:lastModifiedBy>
  <cp:lastPrinted>2020-09-25T11:05:34Z</cp:lastPrinted>
  <dcterms:created xsi:type="dcterms:W3CDTF">2006-11-09T10:59:04Z</dcterms:created>
  <dcterms:modified xsi:type="dcterms:W3CDTF">2022-11-28T02:00:23Z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-713500146</vt:i4>
  </property>
  <property fmtid="{D5CDD505-2E9C-101B-9397-08002B2CF9AE}" pid="3" name="_NewReviewCycle">
    <vt:lpwstr/>
  </property>
  <property fmtid="{D5CDD505-2E9C-101B-9397-08002B2CF9AE}" pid="4" name="_EmailSubject">
    <vt:lpwstr>Pedido</vt:lpwstr>
  </property>
  <property fmtid="{D5CDD505-2E9C-101B-9397-08002B2CF9AE}" pid="5" name="_AuthorEmail">
    <vt:lpwstr>Manuel.Avides@sogrape.pt</vt:lpwstr>
  </property>
  <property fmtid="{D5CDD505-2E9C-101B-9397-08002B2CF9AE}" pid="6" name="_AuthorEmailDisplayName">
    <vt:lpwstr>Manuel Avides</vt:lpwstr>
  </property>
  <property fmtid="{D5CDD505-2E9C-101B-9397-08002B2CF9AE}" pid="7" name="_PreviousAdHocReviewCycleID">
    <vt:i4>-713500146</vt:i4>
  </property>
  <property fmtid="{D5CDD505-2E9C-101B-9397-08002B2CF9AE}" pid="8" name="ContentTypeId">
    <vt:lpwstr>0x01010066877BF8EE855A4CA4AEA9F5F7410153</vt:lpwstr>
  </property>
  <property fmtid="{D5CDD505-2E9C-101B-9397-08002B2CF9AE}" pid="9" name="MSIP_Label_ff1eda69-e03a-4156-b495-51c634f6687d_Enabled">
    <vt:lpwstr>True</vt:lpwstr>
  </property>
  <property fmtid="{D5CDD505-2E9C-101B-9397-08002B2CF9AE}" pid="10" name="MSIP_Label_ff1eda69-e03a-4156-b495-51c634f6687d_SiteId">
    <vt:lpwstr>d14bc227-42e9-426c-86cc-0f1efb561a07</vt:lpwstr>
  </property>
  <property fmtid="{D5CDD505-2E9C-101B-9397-08002B2CF9AE}" pid="11" name="MSIP_Label_ff1eda69-e03a-4156-b495-51c634f6687d_Owner">
    <vt:lpwstr>Manuel.Avides@sogrape.pt</vt:lpwstr>
  </property>
  <property fmtid="{D5CDD505-2E9C-101B-9397-08002B2CF9AE}" pid="12" name="MSIP_Label_ff1eda69-e03a-4156-b495-51c634f6687d_SetDate">
    <vt:lpwstr>2021-09-01T16:30:50.9677428Z</vt:lpwstr>
  </property>
  <property fmtid="{D5CDD505-2E9C-101B-9397-08002B2CF9AE}" pid="13" name="MSIP_Label_ff1eda69-e03a-4156-b495-51c634f6687d_Name">
    <vt:lpwstr>General</vt:lpwstr>
  </property>
  <property fmtid="{D5CDD505-2E9C-101B-9397-08002B2CF9AE}" pid="14" name="MSIP_Label_ff1eda69-e03a-4156-b495-51c634f6687d_Application">
    <vt:lpwstr>Microsoft Azure Information Protection</vt:lpwstr>
  </property>
  <property fmtid="{D5CDD505-2E9C-101B-9397-08002B2CF9AE}" pid="15" name="MSIP_Label_ff1eda69-e03a-4156-b495-51c634f6687d_ActionId">
    <vt:lpwstr>38b80483-fbaf-4995-a22e-ce77a51948b1</vt:lpwstr>
  </property>
  <property fmtid="{D5CDD505-2E9C-101B-9397-08002B2CF9AE}" pid="16" name="MSIP_Label_ff1eda69-e03a-4156-b495-51c634f6687d_Extended_MSFT_Method">
    <vt:lpwstr>Automatic</vt:lpwstr>
  </property>
  <property fmtid="{D5CDD505-2E9C-101B-9397-08002B2CF9AE}" pid="17" name="Sensitivity">
    <vt:lpwstr>General</vt:lpwstr>
  </property>
</Properties>
</file>